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euwendijk\Dropbox (Persoonlijk)\tools zelf\"/>
    </mc:Choice>
  </mc:AlternateContent>
  <xr:revisionPtr revIDLastSave="0" documentId="13_ncr:1_{8EE3A99E-A61F-4D72-938F-16476A4BC01E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I voorbeelden" sheetId="1" r:id="rId1"/>
    <sheet name="gebruiksaanwijzing" sheetId="2" r:id="rId2"/>
  </sheets>
  <calcPr calcId="191029"/>
</workbook>
</file>

<file path=xl/calcChain.xml><?xml version="1.0" encoding="utf-8"?>
<calcChain xmlns="http://schemas.openxmlformats.org/spreadsheetml/2006/main">
  <c r="F36" i="1" l="1"/>
  <c r="F15" i="1"/>
  <c r="F9" i="1"/>
  <c r="F7" i="1"/>
  <c r="F16" i="1" l="1"/>
  <c r="F14" i="1"/>
  <c r="F13" i="1"/>
  <c r="F12" i="1" l="1"/>
  <c r="F18" i="1"/>
  <c r="F21" i="1" l="1"/>
  <c r="F19" i="1"/>
  <c r="F40" i="1"/>
  <c r="F10" i="1"/>
  <c r="F17" i="1" l="1"/>
  <c r="F39" i="1"/>
  <c r="F38" i="1"/>
  <c r="F42" i="1"/>
  <c r="F43" i="1"/>
  <c r="F44" i="1"/>
  <c r="F23" i="1"/>
  <c r="F22" i="1" s="1"/>
  <c r="F8" i="1"/>
  <c r="F6" i="1" s="1"/>
  <c r="F35" i="1"/>
  <c r="F31" i="1"/>
  <c r="F27" i="1"/>
  <c r="F32" i="1"/>
  <c r="F37" i="1" l="1"/>
  <c r="F30" i="1"/>
  <c r="F34" i="1"/>
  <c r="F41" i="1"/>
</calcChain>
</file>

<file path=xl/sharedStrings.xml><?xml version="1.0" encoding="utf-8"?>
<sst xmlns="http://schemas.openxmlformats.org/spreadsheetml/2006/main" count="149" uniqueCount="63">
  <si>
    <t>MLK</t>
  </si>
  <si>
    <t>MD</t>
  </si>
  <si>
    <t>Sedatie</t>
  </si>
  <si>
    <t>dexmedetomidine</t>
  </si>
  <si>
    <t>ml</t>
  </si>
  <si>
    <t>Methadon</t>
  </si>
  <si>
    <t>Dexmedetomidine</t>
  </si>
  <si>
    <t>snelheid</t>
  </si>
  <si>
    <t>1-3 ml/kg/u</t>
  </si>
  <si>
    <t>Lidocaine</t>
  </si>
  <si>
    <t>Ketamine</t>
  </si>
  <si>
    <t>volume</t>
  </si>
  <si>
    <t>Ringer/NaCl</t>
  </si>
  <si>
    <t>(1 mg/kg/u)</t>
  </si>
  <si>
    <t>(0,12mg/kg/u)</t>
  </si>
  <si>
    <t>(1,5 mg/kg/u)</t>
  </si>
  <si>
    <t>(0,3mg/kg/u)</t>
  </si>
  <si>
    <t>(1 - 3 ugr/kg/u)</t>
  </si>
  <si>
    <t>(0,09-0,27 mg/kg/u)</t>
  </si>
  <si>
    <t>Intra-operatief</t>
  </si>
  <si>
    <t>Pijnbestrijding</t>
  </si>
  <si>
    <t>1 ml/kg/u</t>
  </si>
  <si>
    <t>in opname/recovery</t>
  </si>
  <si>
    <t>D</t>
  </si>
  <si>
    <t>lichte sed/analg.</t>
  </si>
  <si>
    <t>(1 ugr/kg/u)</t>
  </si>
  <si>
    <t>DK</t>
  </si>
  <si>
    <t>5 ml/kg/u</t>
  </si>
  <si>
    <t>1 - 2 ml/kg/u</t>
  </si>
  <si>
    <t>(0,5-1 ugr/kg/u)</t>
  </si>
  <si>
    <t>DMK</t>
  </si>
  <si>
    <t>(0,5 ugr/kg/u)</t>
  </si>
  <si>
    <t>500ugr/ml</t>
  </si>
  <si>
    <t>10 mg/ml</t>
  </si>
  <si>
    <t>100 mg/ml</t>
  </si>
  <si>
    <t>20 mg/ml</t>
  </si>
  <si>
    <t xml:space="preserve">Midazolam  </t>
  </si>
  <si>
    <t>5mg/ml</t>
  </si>
  <si>
    <t>midazolam</t>
  </si>
  <si>
    <t>(0,08 mg/kg/u)</t>
  </si>
  <si>
    <t>Medicamenten;</t>
  </si>
  <si>
    <t>(0,6 mg/kg/u)</t>
  </si>
  <si>
    <t>1 -2 ml/kg/u</t>
  </si>
  <si>
    <t>Midazolam</t>
  </si>
  <si>
    <t>(opiod-free)</t>
  </si>
  <si>
    <t>( 1,5 mgr/kg/u )</t>
  </si>
  <si>
    <t>( 0,2 mg/kg/u )</t>
  </si>
  <si>
    <t>CRI voorbeelden</t>
  </si>
  <si>
    <t>( 1,2 mg/kg/u )</t>
  </si>
  <si>
    <t>( 0,5ugr/kg/u)</t>
  </si>
  <si>
    <t>( 1,0 ugr/kg/u )</t>
  </si>
  <si>
    <t>DLMiK</t>
  </si>
  <si>
    <t>DMLK hond</t>
  </si>
  <si>
    <t>DMLK kat</t>
  </si>
  <si>
    <t>3 ml/kg/u</t>
  </si>
  <si>
    <t>© Nieuwendijk Diergeneeskunde b.v. 2020</t>
  </si>
  <si>
    <t>0,5 mgr/kg/u</t>
  </si>
  <si>
    <t>ook sedatie:</t>
  </si>
  <si>
    <t>0,5 ugr/kg/u</t>
  </si>
  <si>
    <t>DeMi</t>
  </si>
  <si>
    <t>te gebruiken bij</t>
  </si>
  <si>
    <t>status epilepticus</t>
  </si>
  <si>
    <t xml:space="preserve">www.nieuwendijkdiergeneeskunde.nl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</si>
</sst>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3" tint="0.59999389629810485"/>
      <name val="Calibri"/>
      <family val="2"/>
    </font>
    <font>
      <i/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1" xfId="0" applyFont="1" applyBorder="1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0" fillId="0" borderId="5" xfId="0" applyBorder="1"/>
    <xf numFmtId="0" fontId="0" fillId="0" borderId="4" xfId="0" applyBorder="1"/>
    <xf numFmtId="0" fontId="2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Protection="1">
      <protection locked="0"/>
    </xf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164" fontId="0" fillId="0" borderId="2" xfId="0" applyNumberFormat="1" applyBorder="1"/>
    <xf numFmtId="164" fontId="0" fillId="0" borderId="7" xfId="0" applyNumberFormat="1" applyBorder="1"/>
    <xf numFmtId="0" fontId="0" fillId="2" borderId="0" xfId="0" applyFill="1" applyProtection="1">
      <protection locked="0"/>
    </xf>
    <xf numFmtId="0" fontId="0" fillId="2" borderId="2" xfId="0" applyFill="1" applyBorder="1" applyProtection="1">
      <protection locked="0"/>
    </xf>
    <xf numFmtId="0" fontId="1" fillId="0" borderId="12" xfId="0" applyFont="1" applyBorder="1"/>
    <xf numFmtId="0" fontId="1" fillId="0" borderId="1" xfId="0" applyFont="1" applyBorder="1"/>
    <xf numFmtId="0" fontId="3" fillId="0" borderId="4" xfId="0" applyFont="1" applyBorder="1"/>
    <xf numFmtId="2" fontId="0" fillId="0" borderId="0" xfId="0" applyNumberFormat="1"/>
    <xf numFmtId="0" fontId="4" fillId="0" borderId="0" xfId="0" applyFont="1"/>
    <xf numFmtId="0" fontId="5" fillId="0" borderId="4" xfId="0" applyFont="1" applyBorder="1"/>
    <xf numFmtId="0" fontId="5" fillId="0" borderId="6" xfId="0" applyFont="1" applyBorder="1"/>
    <xf numFmtId="0" fontId="6" fillId="0" borderId="0" xfId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</xdr:colOff>
      <xdr:row>1</xdr:row>
      <xdr:rowOff>13853</xdr:rowOff>
    </xdr:from>
    <xdr:to>
      <xdr:col>2</xdr:col>
      <xdr:colOff>390524</xdr:colOff>
      <xdr:row>3</xdr:row>
      <xdr:rowOff>38100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8F07404-57E7-4411-A974-BABBFEAFA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9" y="147203"/>
          <a:ext cx="314325" cy="348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2</xdr:row>
      <xdr:rowOff>38100</xdr:rowOff>
    </xdr:from>
    <xdr:to>
      <xdr:col>9</xdr:col>
      <xdr:colOff>190500</xdr:colOff>
      <xdr:row>9</xdr:row>
      <xdr:rowOff>171450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336DAB0E-FF69-35E0-D941-01E09FE5DE2A}"/>
            </a:ext>
          </a:extLst>
        </xdr:cNvPr>
        <xdr:cNvSpPr txBox="1"/>
      </xdr:nvSpPr>
      <xdr:spPr>
        <a:xfrm>
          <a:off x="409575" y="419100"/>
          <a:ext cx="5267325" cy="1466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In dit eenvoudige hulpmiddel zijn enkele voorbeelden verzameld</a:t>
          </a:r>
          <a:r>
            <a:rPr lang="nl-NL" sz="1100" baseline="0"/>
            <a:t> van continu-infusen.</a:t>
          </a:r>
        </a:p>
        <a:p>
          <a:r>
            <a:rPr lang="nl-NL" sz="1100" baseline="0"/>
            <a:t>De doseringen zijn hier niet te wijzigen maar wel de totale volumina van de te maken infuuszakken. In kolom D zijn de grijze velden te veranderen in het gewenste  formaat ( b.v. 50, 100, 150 of 500 ml) en wordt het benodigde rekenwerk automatisch gedaan. Het voorkomt rekenfouten en werkt veel sneller.</a:t>
          </a:r>
        </a:p>
        <a:p>
          <a:r>
            <a:rPr lang="nl-NL" sz="1100" baseline="0"/>
            <a:t>Wanneer er aanpassing gewenst is van de doseringen verwijs ik naar 'continu infusen universeel'. </a:t>
          </a:r>
        </a:p>
        <a:p>
          <a:r>
            <a:rPr lang="nl-NL" sz="1100" baseline="0"/>
            <a:t>Neem contact op bij vragen via; </a:t>
          </a:r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nieuwendijkdiergeneeskunde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0"/>
  <sheetViews>
    <sheetView showGridLines="0" tabSelected="1" zoomScale="200" zoomScaleNormal="200" workbookViewId="0">
      <selection activeCell="D6" sqref="D6"/>
    </sheetView>
  </sheetViews>
  <sheetFormatPr defaultRowHeight="15" x14ac:dyDescent="0.25"/>
  <cols>
    <col min="1" max="1" width="2.28515625" customWidth="1"/>
    <col min="2" max="2" width="10.85546875" customWidth="1"/>
    <col min="5" max="5" width="7" customWidth="1"/>
    <col min="6" max="6" width="6.5703125" customWidth="1"/>
    <col min="7" max="7" width="6" customWidth="1"/>
    <col min="8" max="8" width="12.85546875" customWidth="1"/>
    <col min="10" max="10" width="8.42578125" customWidth="1"/>
  </cols>
  <sheetData>
    <row r="1" spans="2:10" ht="10.5" customHeight="1" x14ac:dyDescent="0.25">
      <c r="B1" s="26" t="s">
        <v>55</v>
      </c>
    </row>
    <row r="2" spans="2:10" ht="10.5" customHeight="1" x14ac:dyDescent="0.25">
      <c r="B2" s="26"/>
    </row>
    <row r="3" spans="2:10" x14ac:dyDescent="0.25">
      <c r="E3" s="1" t="s">
        <v>47</v>
      </c>
    </row>
    <row r="4" spans="2:10" ht="4.5" customHeight="1" thickBot="1" x14ac:dyDescent="0.3">
      <c r="B4" s="1"/>
    </row>
    <row r="5" spans="2:10" x14ac:dyDescent="0.25">
      <c r="B5" s="3" t="s">
        <v>19</v>
      </c>
      <c r="C5" s="4"/>
      <c r="D5" s="4" t="s">
        <v>27</v>
      </c>
      <c r="E5" s="5"/>
      <c r="F5" s="5"/>
      <c r="G5" s="5"/>
      <c r="H5" s="5"/>
      <c r="I5" s="5"/>
      <c r="J5" s="6"/>
    </row>
    <row r="6" spans="2:10" x14ac:dyDescent="0.25">
      <c r="B6" s="7" t="s">
        <v>52</v>
      </c>
      <c r="C6" t="s">
        <v>11</v>
      </c>
      <c r="D6" s="20">
        <v>500</v>
      </c>
      <c r="F6" s="2">
        <f>D6-SUM(F7:F10)</f>
        <v>490.6</v>
      </c>
      <c r="G6" t="s">
        <v>4</v>
      </c>
      <c r="H6" t="s">
        <v>12</v>
      </c>
      <c r="I6" s="1" t="s">
        <v>27</v>
      </c>
      <c r="J6" s="8"/>
    </row>
    <row r="7" spans="2:10" x14ac:dyDescent="0.25">
      <c r="B7" s="7"/>
      <c r="C7" t="s">
        <v>6</v>
      </c>
      <c r="D7" s="14"/>
      <c r="F7" s="25">
        <f>0.0002*D6</f>
        <v>0.1</v>
      </c>
      <c r="G7" t="s">
        <v>4</v>
      </c>
      <c r="I7" t="s">
        <v>49</v>
      </c>
      <c r="J7" s="8"/>
    </row>
    <row r="8" spans="2:10" x14ac:dyDescent="0.25">
      <c r="B8" s="9"/>
      <c r="C8" t="s">
        <v>5</v>
      </c>
      <c r="F8">
        <f>0.0024*D6</f>
        <v>1.2</v>
      </c>
      <c r="G8" t="s">
        <v>4</v>
      </c>
      <c r="I8" t="s">
        <v>14</v>
      </c>
      <c r="J8" s="8"/>
    </row>
    <row r="9" spans="2:10" x14ac:dyDescent="0.25">
      <c r="B9" s="9"/>
      <c r="C9" t="s">
        <v>9</v>
      </c>
      <c r="F9" s="2">
        <f>0.015*D6</f>
        <v>7.5</v>
      </c>
      <c r="G9" t="s">
        <v>4</v>
      </c>
      <c r="I9" t="s">
        <v>15</v>
      </c>
      <c r="J9" s="8"/>
    </row>
    <row r="10" spans="2:10" ht="15.75" thickBot="1" x14ac:dyDescent="0.3">
      <c r="B10" s="11"/>
      <c r="C10" s="12" t="s">
        <v>10</v>
      </c>
      <c r="D10" s="12"/>
      <c r="E10" s="12"/>
      <c r="F10" s="19">
        <f>0.0012*D6</f>
        <v>0.6</v>
      </c>
      <c r="G10" s="12" t="s">
        <v>4</v>
      </c>
      <c r="H10" s="12"/>
      <c r="I10" s="12" t="s">
        <v>41</v>
      </c>
      <c r="J10" s="13"/>
    </row>
    <row r="11" spans="2:10" x14ac:dyDescent="0.25">
      <c r="B11" s="3" t="s">
        <v>19</v>
      </c>
      <c r="C11" s="4"/>
      <c r="D11" s="4" t="s">
        <v>54</v>
      </c>
      <c r="E11" s="5"/>
      <c r="F11" s="5"/>
      <c r="G11" s="5"/>
      <c r="H11" s="5"/>
      <c r="I11" s="5"/>
      <c r="J11" s="6"/>
    </row>
    <row r="12" spans="2:10" x14ac:dyDescent="0.25">
      <c r="B12" s="7" t="s">
        <v>53</v>
      </c>
      <c r="C12" t="s">
        <v>11</v>
      </c>
      <c r="D12" s="20">
        <v>500</v>
      </c>
      <c r="F12" s="2">
        <f>D12-SUM(F13:F16)</f>
        <v>483.91666666666669</v>
      </c>
      <c r="G12" t="s">
        <v>4</v>
      </c>
      <c r="H12" t="s">
        <v>12</v>
      </c>
      <c r="I12" s="1" t="s">
        <v>54</v>
      </c>
      <c r="J12" s="8"/>
    </row>
    <row r="13" spans="2:10" x14ac:dyDescent="0.25">
      <c r="B13" s="7"/>
      <c r="C13" t="s">
        <v>6</v>
      </c>
      <c r="D13" s="14"/>
      <c r="F13" s="25">
        <f>0.0002*(5/3)*D12</f>
        <v>0.16666666666666669</v>
      </c>
      <c r="G13" t="s">
        <v>4</v>
      </c>
      <c r="I13" t="s">
        <v>49</v>
      </c>
      <c r="J13" s="8"/>
    </row>
    <row r="14" spans="2:10" x14ac:dyDescent="0.25">
      <c r="B14" s="9"/>
      <c r="C14" t="s">
        <v>5</v>
      </c>
      <c r="F14" s="25">
        <f>0.0024*(5/3)*D12</f>
        <v>2</v>
      </c>
      <c r="G14" t="s">
        <v>4</v>
      </c>
      <c r="I14" t="s">
        <v>14</v>
      </c>
      <c r="J14" s="8"/>
    </row>
    <row r="15" spans="2:10" x14ac:dyDescent="0.25">
      <c r="B15" s="9"/>
      <c r="C15" t="s">
        <v>9</v>
      </c>
      <c r="F15" s="2">
        <f>0.0155*(5/3)*D12</f>
        <v>12.916666666666666</v>
      </c>
      <c r="G15" t="s">
        <v>4</v>
      </c>
      <c r="I15" t="s">
        <v>15</v>
      </c>
      <c r="J15" s="8"/>
    </row>
    <row r="16" spans="2:10" ht="15.75" thickBot="1" x14ac:dyDescent="0.3">
      <c r="B16" s="11"/>
      <c r="C16" s="12" t="s">
        <v>10</v>
      </c>
      <c r="D16" s="12"/>
      <c r="E16" s="12"/>
      <c r="F16" s="19">
        <f>0.0012*(5/3)*D12</f>
        <v>1</v>
      </c>
      <c r="G16" s="12" t="s">
        <v>4</v>
      </c>
      <c r="H16" s="12"/>
      <c r="I16" s="12" t="s">
        <v>41</v>
      </c>
      <c r="J16" s="13"/>
    </row>
    <row r="17" spans="2:10" x14ac:dyDescent="0.25">
      <c r="B17" s="23" t="s">
        <v>51</v>
      </c>
      <c r="C17" t="s">
        <v>11</v>
      </c>
      <c r="D17" s="20">
        <v>500</v>
      </c>
      <c r="F17" s="2">
        <f>D17-SUM(F18:F21)</f>
        <v>487.1</v>
      </c>
      <c r="G17" t="s">
        <v>4</v>
      </c>
      <c r="H17" t="s">
        <v>12</v>
      </c>
      <c r="I17" s="1" t="s">
        <v>27</v>
      </c>
      <c r="J17" s="8"/>
    </row>
    <row r="18" spans="2:10" x14ac:dyDescent="0.25">
      <c r="B18" s="24" t="s">
        <v>44</v>
      </c>
      <c r="C18" t="s">
        <v>6</v>
      </c>
      <c r="F18" s="25">
        <f>0.0004*D17</f>
        <v>0.2</v>
      </c>
      <c r="G18" t="s">
        <v>4</v>
      </c>
      <c r="I18" t="s">
        <v>50</v>
      </c>
      <c r="J18" s="8"/>
    </row>
    <row r="19" spans="2:10" x14ac:dyDescent="0.25">
      <c r="B19" s="9"/>
      <c r="C19" t="s">
        <v>9</v>
      </c>
      <c r="F19" s="2">
        <f>0.015*D17</f>
        <v>7.5</v>
      </c>
      <c r="G19" t="s">
        <v>4</v>
      </c>
      <c r="I19" t="s">
        <v>45</v>
      </c>
      <c r="J19" s="8"/>
    </row>
    <row r="20" spans="2:10" x14ac:dyDescent="0.25">
      <c r="B20" s="9"/>
      <c r="C20" t="s">
        <v>43</v>
      </c>
      <c r="F20" s="2">
        <v>4</v>
      </c>
      <c r="G20" t="s">
        <v>4</v>
      </c>
      <c r="I20" t="s">
        <v>46</v>
      </c>
      <c r="J20" s="8"/>
    </row>
    <row r="21" spans="2:10" ht="15.75" thickBot="1" x14ac:dyDescent="0.3">
      <c r="B21" s="9"/>
      <c r="C21" s="12" t="s">
        <v>10</v>
      </c>
      <c r="F21" s="2">
        <f>0.0024*D17</f>
        <v>1.2</v>
      </c>
      <c r="G21" t="s">
        <v>4</v>
      </c>
      <c r="I21" t="s">
        <v>48</v>
      </c>
      <c r="J21" s="8"/>
    </row>
    <row r="22" spans="2:10" x14ac:dyDescent="0.25">
      <c r="B22" s="23" t="s">
        <v>1</v>
      </c>
      <c r="C22" t="s">
        <v>11</v>
      </c>
      <c r="D22" s="21">
        <v>500</v>
      </c>
      <c r="E22" s="5"/>
      <c r="F22" s="5">
        <f>D22-(F23+F24)</f>
        <v>496.8</v>
      </c>
      <c r="G22" s="5" t="s">
        <v>4</v>
      </c>
      <c r="H22" s="5" t="s">
        <v>12</v>
      </c>
      <c r="I22" s="4" t="s">
        <v>27</v>
      </c>
      <c r="J22" s="6"/>
    </row>
    <row r="23" spans="2:10" x14ac:dyDescent="0.25">
      <c r="B23" s="9"/>
      <c r="C23" t="s">
        <v>5</v>
      </c>
      <c r="F23" s="2">
        <f>0.006*D22</f>
        <v>3</v>
      </c>
      <c r="G23" t="s">
        <v>4</v>
      </c>
      <c r="I23" t="s">
        <v>16</v>
      </c>
      <c r="J23" s="8"/>
    </row>
    <row r="24" spans="2:10" ht="15.75" thickBot="1" x14ac:dyDescent="0.3">
      <c r="B24" s="9"/>
      <c r="C24" t="s">
        <v>3</v>
      </c>
      <c r="F24">
        <v>0.2</v>
      </c>
      <c r="G24" t="s">
        <v>4</v>
      </c>
      <c r="I24" t="s">
        <v>25</v>
      </c>
      <c r="J24" s="8"/>
    </row>
    <row r="25" spans="2:10" ht="15.75" thickTop="1" x14ac:dyDescent="0.25">
      <c r="B25" s="15" t="s">
        <v>22</v>
      </c>
      <c r="C25" s="16"/>
      <c r="D25" s="16"/>
      <c r="E25" s="16"/>
      <c r="F25" s="16"/>
      <c r="G25" s="16"/>
      <c r="H25" s="16"/>
      <c r="I25" s="16"/>
      <c r="J25" s="17"/>
    </row>
    <row r="26" spans="2:10" x14ac:dyDescent="0.25">
      <c r="B26" s="10" t="s">
        <v>24</v>
      </c>
      <c r="D26" s="1" t="s">
        <v>28</v>
      </c>
      <c r="J26" s="8"/>
    </row>
    <row r="27" spans="2:10" x14ac:dyDescent="0.25">
      <c r="B27" s="7" t="s">
        <v>23</v>
      </c>
      <c r="C27" t="s">
        <v>11</v>
      </c>
      <c r="D27" s="20">
        <v>500</v>
      </c>
      <c r="F27">
        <f>D27-F28</f>
        <v>499.5</v>
      </c>
      <c r="G27" t="s">
        <v>4</v>
      </c>
      <c r="H27" t="s">
        <v>12</v>
      </c>
      <c r="I27" s="1" t="s">
        <v>42</v>
      </c>
      <c r="J27" s="8"/>
    </row>
    <row r="28" spans="2:10" ht="15.75" thickBot="1" x14ac:dyDescent="0.3">
      <c r="B28" s="9"/>
      <c r="C28" t="s">
        <v>6</v>
      </c>
      <c r="F28">
        <v>0.5</v>
      </c>
      <c r="G28" t="s">
        <v>4</v>
      </c>
      <c r="H28" t="s">
        <v>12</v>
      </c>
      <c r="I28" t="s">
        <v>29</v>
      </c>
      <c r="J28" s="8"/>
    </row>
    <row r="29" spans="2:10" x14ac:dyDescent="0.25">
      <c r="B29" s="3" t="s">
        <v>2</v>
      </c>
      <c r="C29" s="5"/>
      <c r="D29" s="4" t="s">
        <v>8</v>
      </c>
      <c r="E29" s="5"/>
      <c r="F29" s="5"/>
      <c r="G29" s="5"/>
      <c r="H29" s="5"/>
      <c r="I29" s="5" t="s">
        <v>7</v>
      </c>
      <c r="J29" s="6"/>
    </row>
    <row r="30" spans="2:10" x14ac:dyDescent="0.25">
      <c r="B30" s="7" t="s">
        <v>59</v>
      </c>
      <c r="D30" s="20">
        <v>500</v>
      </c>
      <c r="F30">
        <f>D30-(F31+F32)</f>
        <v>490</v>
      </c>
      <c r="G30" t="s">
        <v>4</v>
      </c>
      <c r="H30" t="s">
        <v>12</v>
      </c>
      <c r="I30" s="1" t="s">
        <v>8</v>
      </c>
      <c r="J30" s="8"/>
    </row>
    <row r="31" spans="2:10" x14ac:dyDescent="0.25">
      <c r="B31" s="27" t="s">
        <v>60</v>
      </c>
      <c r="C31" t="s">
        <v>3</v>
      </c>
      <c r="F31">
        <f>0.002*D30</f>
        <v>1</v>
      </c>
      <c r="G31" t="s">
        <v>4</v>
      </c>
      <c r="I31" t="s">
        <v>17</v>
      </c>
      <c r="J31" s="8"/>
    </row>
    <row r="32" spans="2:10" ht="15.75" thickBot="1" x14ac:dyDescent="0.3">
      <c r="B32" s="28" t="s">
        <v>61</v>
      </c>
      <c r="C32" s="12" t="s">
        <v>38</v>
      </c>
      <c r="D32" s="12"/>
      <c r="E32" s="12"/>
      <c r="F32" s="12">
        <f>0.018*D30</f>
        <v>9</v>
      </c>
      <c r="G32" s="12" t="s">
        <v>4</v>
      </c>
      <c r="H32" s="12"/>
      <c r="I32" s="12" t="s">
        <v>18</v>
      </c>
      <c r="J32" s="13"/>
    </row>
    <row r="33" spans="2:10" x14ac:dyDescent="0.25">
      <c r="B33" s="10" t="s">
        <v>20</v>
      </c>
      <c r="D33" s="1" t="s">
        <v>8</v>
      </c>
      <c r="J33" s="8"/>
    </row>
    <row r="34" spans="2:10" x14ac:dyDescent="0.25">
      <c r="B34" s="7" t="s">
        <v>26</v>
      </c>
      <c r="C34" t="s">
        <v>11</v>
      </c>
      <c r="D34" s="20">
        <v>500</v>
      </c>
      <c r="F34">
        <f>D34-(F35+F36)</f>
        <v>497</v>
      </c>
      <c r="G34" t="s">
        <v>4</v>
      </c>
      <c r="I34" s="1" t="s">
        <v>21</v>
      </c>
      <c r="J34" s="8"/>
    </row>
    <row r="35" spans="2:10" x14ac:dyDescent="0.25">
      <c r="B35" s="9" t="s">
        <v>57</v>
      </c>
      <c r="C35" t="s">
        <v>6</v>
      </c>
      <c r="F35">
        <f>0.001*D34</f>
        <v>0.5</v>
      </c>
      <c r="G35" t="s">
        <v>4</v>
      </c>
      <c r="I35" t="s">
        <v>58</v>
      </c>
      <c r="J35" s="8"/>
    </row>
    <row r="36" spans="2:10" ht="15.75" thickBot="1" x14ac:dyDescent="0.3">
      <c r="B36" s="9"/>
      <c r="C36" t="s">
        <v>10</v>
      </c>
      <c r="F36">
        <f>0.005*D34</f>
        <v>2.5</v>
      </c>
      <c r="G36" t="s">
        <v>4</v>
      </c>
      <c r="I36" t="s">
        <v>56</v>
      </c>
      <c r="J36" s="8"/>
    </row>
    <row r="37" spans="2:10" ht="15.75" thickBot="1" x14ac:dyDescent="0.3">
      <c r="B37" s="22" t="s">
        <v>30</v>
      </c>
      <c r="C37" s="5" t="s">
        <v>11</v>
      </c>
      <c r="D37" s="21">
        <v>500</v>
      </c>
      <c r="E37" s="5"/>
      <c r="F37" s="18">
        <f>D37-(F38+F39+F40)</f>
        <v>492.5</v>
      </c>
      <c r="G37" s="5" t="s">
        <v>4</v>
      </c>
      <c r="H37" s="5" t="s">
        <v>12</v>
      </c>
      <c r="I37" s="4" t="s">
        <v>21</v>
      </c>
      <c r="J37" s="6"/>
    </row>
    <row r="38" spans="2:10" x14ac:dyDescent="0.25">
      <c r="B38" s="7"/>
      <c r="C38" t="s">
        <v>6</v>
      </c>
      <c r="D38" s="14"/>
      <c r="F38" s="2">
        <f>0.001*D37</f>
        <v>0.5</v>
      </c>
      <c r="G38" t="s">
        <v>4</v>
      </c>
      <c r="I38" t="s">
        <v>31</v>
      </c>
      <c r="J38" s="8"/>
    </row>
    <row r="39" spans="2:10" x14ac:dyDescent="0.25">
      <c r="B39" s="9"/>
      <c r="C39" t="s">
        <v>5</v>
      </c>
      <c r="F39">
        <f>0.008*D37</f>
        <v>4</v>
      </c>
      <c r="G39" t="s">
        <v>4</v>
      </c>
      <c r="I39" t="s">
        <v>39</v>
      </c>
      <c r="J39" s="8"/>
    </row>
    <row r="40" spans="2:10" ht="15.75" thickBot="1" x14ac:dyDescent="0.3">
      <c r="B40" s="11"/>
      <c r="C40" s="12" t="s">
        <v>10</v>
      </c>
      <c r="D40" s="12"/>
      <c r="E40" s="12"/>
      <c r="F40" s="12">
        <f>0.006*D37</f>
        <v>3</v>
      </c>
      <c r="G40" s="12" t="s">
        <v>4</v>
      </c>
      <c r="H40" s="12"/>
      <c r="I40" s="12" t="s">
        <v>41</v>
      </c>
      <c r="J40" s="13"/>
    </row>
    <row r="41" spans="2:10" x14ac:dyDescent="0.25">
      <c r="B41" s="23" t="s">
        <v>0</v>
      </c>
      <c r="C41" s="5" t="s">
        <v>11</v>
      </c>
      <c r="D41" s="21">
        <v>500</v>
      </c>
      <c r="E41" s="5"/>
      <c r="F41" s="18">
        <f>D41-(F42+F43+F44)</f>
        <v>451.5</v>
      </c>
      <c r="G41" s="5" t="s">
        <v>4</v>
      </c>
      <c r="H41" s="5" t="s">
        <v>12</v>
      </c>
      <c r="I41" s="4" t="s">
        <v>21</v>
      </c>
      <c r="J41" s="6"/>
    </row>
    <row r="42" spans="2:10" x14ac:dyDescent="0.25">
      <c r="B42" s="9"/>
      <c r="C42" t="s">
        <v>5</v>
      </c>
      <c r="F42">
        <f>0.012*D41</f>
        <v>6</v>
      </c>
      <c r="G42" t="s">
        <v>4</v>
      </c>
      <c r="I42" t="s">
        <v>14</v>
      </c>
      <c r="J42" s="8"/>
    </row>
    <row r="43" spans="2:10" x14ac:dyDescent="0.25">
      <c r="B43" s="9"/>
      <c r="C43" t="s">
        <v>9</v>
      </c>
      <c r="F43" s="2">
        <f>0.075*D41</f>
        <v>37.5</v>
      </c>
      <c r="G43" t="s">
        <v>4</v>
      </c>
      <c r="I43" t="s">
        <v>15</v>
      </c>
      <c r="J43" s="8"/>
    </row>
    <row r="44" spans="2:10" ht="15.75" thickBot="1" x14ac:dyDescent="0.3">
      <c r="B44" s="11"/>
      <c r="C44" s="12" t="s">
        <v>10</v>
      </c>
      <c r="D44" s="12"/>
      <c r="E44" s="12"/>
      <c r="F44" s="12">
        <f>0.01*D41</f>
        <v>5</v>
      </c>
      <c r="G44" s="12" t="s">
        <v>4</v>
      </c>
      <c r="H44" s="12"/>
      <c r="I44" s="12" t="s">
        <v>13</v>
      </c>
      <c r="J44" s="13"/>
    </row>
    <row r="45" spans="2:10" x14ac:dyDescent="0.25">
      <c r="B45" t="s">
        <v>40</v>
      </c>
    </row>
    <row r="46" spans="2:10" x14ac:dyDescent="0.25">
      <c r="B46" t="s">
        <v>6</v>
      </c>
      <c r="D46" t="s">
        <v>32</v>
      </c>
    </row>
    <row r="47" spans="2:10" x14ac:dyDescent="0.25">
      <c r="B47" t="s">
        <v>5</v>
      </c>
      <c r="D47" t="s">
        <v>33</v>
      </c>
    </row>
    <row r="48" spans="2:10" x14ac:dyDescent="0.25">
      <c r="B48" t="s">
        <v>10</v>
      </c>
      <c r="D48" t="s">
        <v>34</v>
      </c>
    </row>
    <row r="49" spans="2:4" x14ac:dyDescent="0.25">
      <c r="B49" t="s">
        <v>9</v>
      </c>
      <c r="D49" t="s">
        <v>35</v>
      </c>
    </row>
    <row r="50" spans="2:4" x14ac:dyDescent="0.25">
      <c r="B50" t="s">
        <v>36</v>
      </c>
      <c r="D50" t="s">
        <v>37</v>
      </c>
    </row>
  </sheetData>
  <sheetProtection algorithmName="SHA-512" hashValue="/QkN9fIDPn4mN6jmzEo+9PL48zYQbtGtbypQRPCPmXSfmwEbWKR7AmCyor+cgOVM2UBwAL9EU7dtl6zM0P7aHA==" saltValue="x6FKGR51VpQXmIaUN7rEfQ==" spinCount="100000" sheet="1" selectLockedCells="1"/>
  <pageMargins left="0.7" right="0.7" top="0.75" bottom="0.75" header="0.3" footer="0.3"/>
  <pageSetup paperSize="9" orientation="portrait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0DDAD-D122-4DBC-8FAD-6391FD706D44}">
  <dimension ref="B12"/>
  <sheetViews>
    <sheetView showGridLines="0" showRowColHeaders="0" workbookViewId="0"/>
  </sheetViews>
  <sheetFormatPr defaultRowHeight="15" x14ac:dyDescent="0.25"/>
  <sheetData>
    <row r="12" spans="2:2" x14ac:dyDescent="0.25">
      <c r="B12" s="29" t="s">
        <v>62</v>
      </c>
    </row>
  </sheetData>
  <sheetProtection algorithmName="SHA-512" hashValue="HKUbLJXc8HzOav9moZmCHPSeVd/VxYaiBBPxslm7oo6WFeIp1rB5p8nlsNy9bu+H0DX41DCQZjpZ/xF2zqEYqg==" saltValue="i1/pPb61htJNcHv78oPeXg==" spinCount="100000" sheet="1" objects="1" scenarios="1"/>
  <hyperlinks>
    <hyperlink ref="B12" r:id="rId1" xr:uid="{E7554AA8-ACB3-4078-A22B-19F438E64A4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CRI voorbeelden</vt:lpstr>
      <vt:lpstr>gebruiksaanwijzing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Nieuwendijk</cp:lastModifiedBy>
  <cp:lastPrinted>2020-12-25T17:15:09Z</cp:lastPrinted>
  <dcterms:created xsi:type="dcterms:W3CDTF">2011-03-16T08:08:01Z</dcterms:created>
  <dcterms:modified xsi:type="dcterms:W3CDTF">2023-11-21T20:31:08Z</dcterms:modified>
</cp:coreProperties>
</file>