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Hans\Dropbox (Persoonlijk)\tools zelf\"/>
    </mc:Choice>
  </mc:AlternateContent>
  <xr:revisionPtr revIDLastSave="0" documentId="13_ncr:1_{FFDFB661-A582-4BD4-AEB7-E44786BEC7B6}" xr6:coauthVersionLast="47" xr6:coauthVersionMax="47" xr10:uidLastSave="{00000000-0000-0000-0000-000000000000}"/>
  <bookViews>
    <workbookView xWindow="-120" yWindow="-120" windowWidth="29040" windowHeight="15840" xr2:uid="{7CF0F9A9-8EE7-401C-9BC5-4AFBE838BB96}"/>
  </bookViews>
  <sheets>
    <sheet name="Blad1" sheetId="1" r:id="rId1"/>
    <sheet name="gebruiksaanwijzing"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1" l="1"/>
  <c r="I6" i="1"/>
  <c r="O11" i="1"/>
  <c r="C17" i="1" l="1"/>
  <c r="S9" i="1"/>
  <c r="S10" i="1"/>
  <c r="S11" i="1"/>
  <c r="Q10" i="1"/>
  <c r="H10" i="1"/>
  <c r="R10" i="1"/>
  <c r="I10" i="1"/>
  <c r="I11" i="1"/>
  <c r="P10" i="1"/>
  <c r="O10" i="1"/>
  <c r="O9" i="1"/>
  <c r="J10" i="1"/>
  <c r="D10" i="1"/>
  <c r="H9" i="1"/>
  <c r="D9" i="1"/>
  <c r="Q9" i="1"/>
  <c r="R9" i="1"/>
  <c r="P9" i="1"/>
  <c r="I9" i="1"/>
  <c r="J9" i="1"/>
  <c r="H16" i="1"/>
  <c r="Q15" i="1"/>
  <c r="O15" i="1"/>
  <c r="O16" i="1"/>
  <c r="Q16" i="1"/>
  <c r="O14" i="1"/>
  <c r="O12" i="1"/>
  <c r="Q13" i="1"/>
  <c r="O13" i="1"/>
  <c r="Q14" i="1"/>
  <c r="Q12" i="1"/>
  <c r="Q11" i="1"/>
  <c r="R16" i="1"/>
  <c r="R15" i="1"/>
  <c r="R14" i="1"/>
  <c r="R13" i="1"/>
  <c r="R12" i="1"/>
  <c r="R11" i="1"/>
  <c r="P16" i="1"/>
  <c r="P15" i="1"/>
  <c r="P14" i="1"/>
  <c r="P13" i="1"/>
  <c r="P11" i="1"/>
  <c r="P12" i="1"/>
  <c r="S15" i="1"/>
  <c r="S14" i="1"/>
  <c r="I16" i="1"/>
  <c r="S17" i="1" l="1"/>
  <c r="N6" i="1" s="1"/>
  <c r="N7" i="1" s="1"/>
  <c r="S16" i="1"/>
  <c r="J16" i="1"/>
  <c r="D16" i="1"/>
  <c r="J15" i="1"/>
  <c r="I15" i="1"/>
  <c r="H15" i="1"/>
  <c r="D15" i="1"/>
  <c r="J14" i="1"/>
  <c r="I14" i="1"/>
  <c r="H14" i="1"/>
  <c r="D14" i="1"/>
  <c r="S13" i="1"/>
  <c r="J13" i="1"/>
  <c r="I13" i="1"/>
  <c r="H13" i="1"/>
  <c r="D13" i="1"/>
  <c r="S12" i="1"/>
  <c r="J12" i="1"/>
  <c r="I12" i="1"/>
  <c r="H12" i="1"/>
  <c r="D12" i="1"/>
  <c r="J11" i="1"/>
  <c r="H11" i="1"/>
  <c r="D11" i="1"/>
  <c r="D5" i="1"/>
</calcChain>
</file>

<file path=xl/sharedStrings.xml><?xml version="1.0" encoding="utf-8"?>
<sst xmlns="http://schemas.openxmlformats.org/spreadsheetml/2006/main" count="43" uniqueCount="29">
  <si>
    <t>kg</t>
  </si>
  <si>
    <t>ml NaCl/ringer</t>
  </si>
  <si>
    <t>Verwijder:</t>
  </si>
  <si>
    <t>ml</t>
  </si>
  <si>
    <t>inf.snelh:</t>
  </si>
  <si>
    <t>max.</t>
  </si>
  <si>
    <t>ml/kg/u</t>
  </si>
  <si>
    <t>tot</t>
  </si>
  <si>
    <t>ml/patient/uur</t>
  </si>
  <si>
    <t>uitgangsconcentratie</t>
  </si>
  <si>
    <t>dosering</t>
  </si>
  <si>
    <t>doserings range</t>
  </si>
  <si>
    <t>verborgen</t>
  </si>
  <si>
    <t>ugr/ml</t>
  </si>
  <si>
    <t>ugr/kg/u</t>
  </si>
  <si>
    <t>mg/ml</t>
  </si>
  <si>
    <t>mg/kg/u</t>
  </si>
  <si>
    <t>naam/etiket</t>
  </si>
  <si>
    <t xml:space="preserve">Gewicht </t>
  </si>
  <si>
    <t>BRON:</t>
  </si>
  <si>
    <t>VIN</t>
  </si>
  <si>
    <t>ml   max.</t>
  </si>
  <si>
    <t>www.nieuwendijkdiergeneeskunde.nl</t>
  </si>
  <si>
    <r>
      <rPr>
        <b/>
        <sz val="11"/>
        <color rgb="FF000000"/>
        <rFont val="Calibri"/>
        <family val="2"/>
      </rPr>
      <t>start</t>
    </r>
    <r>
      <rPr>
        <sz val="11"/>
        <color rgb="FF000000"/>
        <rFont val="Calibri"/>
        <family val="2"/>
      </rPr>
      <t>dosering</t>
    </r>
  </si>
  <si>
    <t>geef:</t>
  </si>
  <si>
    <t>min</t>
  </si>
  <si>
    <t>CRI berekening universeel versie 1.1.4.</t>
  </si>
  <si>
    <r>
      <rPr>
        <sz val="12"/>
        <color theme="4" tint="0.59999389629810485"/>
        <rFont val="Calibri"/>
        <family val="2"/>
      </rPr>
      <t>©</t>
    </r>
    <r>
      <rPr>
        <sz val="12"/>
        <color theme="4" tint="0.59999389629810485"/>
        <rFont val="Calibri"/>
        <family val="2"/>
        <scheme val="minor"/>
      </rPr>
      <t>Nieuwendijk Diergeneeskunde b.v. 2024</t>
    </r>
  </si>
  <si>
    <t>voeg toe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</si>
</sst>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family val="2"/>
      <scheme val="minor"/>
    </font>
    <font>
      <b/>
      <sz val="11"/>
      <color theme="1"/>
      <name val="Calibri"/>
      <family val="2"/>
      <scheme val="minor"/>
    </font>
    <font>
      <sz val="12"/>
      <color theme="4" tint="0.59999389629810485"/>
      <name val="Calibri"/>
      <family val="2"/>
      <scheme val="minor"/>
    </font>
    <font>
      <sz val="12"/>
      <color theme="4" tint="0.59999389629810485"/>
      <name val="Calibri"/>
      <family val="2"/>
    </font>
    <font>
      <sz val="12"/>
      <color theme="1"/>
      <name val="Calibri"/>
      <family val="2"/>
      <scheme val="minor"/>
    </font>
    <font>
      <sz val="11"/>
      <color rgb="FFCC00CC"/>
      <name val="Calibri"/>
      <family val="2"/>
      <scheme val="minor"/>
    </font>
    <font>
      <b/>
      <sz val="12"/>
      <color theme="0"/>
      <name val="Arial"/>
      <family val="2"/>
    </font>
    <font>
      <b/>
      <sz val="18"/>
      <color rgb="FF000000"/>
      <name val="Calibri"/>
      <family val="2"/>
    </font>
    <font>
      <sz val="12"/>
      <color theme="1"/>
      <name val="Arial"/>
      <family val="2"/>
    </font>
    <font>
      <b/>
      <sz val="10"/>
      <color theme="1"/>
      <name val="Arial"/>
      <family val="2"/>
    </font>
    <font>
      <sz val="10"/>
      <color theme="1"/>
      <name val="Arial"/>
      <family val="2"/>
    </font>
    <font>
      <b/>
      <sz val="12"/>
      <color theme="1"/>
      <name val="Arial"/>
      <family val="2"/>
    </font>
    <font>
      <sz val="10"/>
      <color rgb="FFCC00CC"/>
      <name val="Arial"/>
      <family val="2"/>
    </font>
    <font>
      <b/>
      <sz val="18"/>
      <color rgb="FFFFFFFF"/>
      <name val="Calibri"/>
      <family val="2"/>
    </font>
    <font>
      <sz val="18"/>
      <color rgb="FF000000"/>
      <name val="Calibri"/>
      <family val="2"/>
    </font>
    <font>
      <sz val="13"/>
      <color rgb="FFFFFFFF"/>
      <name val="Calibri"/>
      <family val="2"/>
    </font>
    <font>
      <sz val="13"/>
      <color rgb="FF000000"/>
      <name val="Calibri"/>
      <family val="2"/>
    </font>
    <font>
      <b/>
      <sz val="12"/>
      <color rgb="FF000000"/>
      <name val="Calibri"/>
      <family val="2"/>
    </font>
    <font>
      <b/>
      <sz val="11"/>
      <color rgb="FF000000"/>
      <name val="Arial"/>
      <family val="2"/>
    </font>
    <font>
      <sz val="12"/>
      <color rgb="FFFFFFFF"/>
      <name val="Calibri"/>
      <family val="2"/>
    </font>
    <font>
      <sz val="12"/>
      <color rgb="FF000000"/>
      <name val="Calibri"/>
      <family val="2"/>
    </font>
    <font>
      <sz val="11"/>
      <color rgb="FF000000"/>
      <name val="Arial"/>
      <family val="2"/>
    </font>
    <font>
      <b/>
      <sz val="13"/>
      <color rgb="FF000000"/>
      <name val="Calibri"/>
      <family val="2"/>
      <scheme val="minor"/>
    </font>
    <font>
      <b/>
      <sz val="12"/>
      <color rgb="FFFF6D01"/>
      <name val="Calibri"/>
      <family val="2"/>
    </font>
    <font>
      <b/>
      <sz val="11"/>
      <color rgb="FFFF0000"/>
      <name val="Arial"/>
      <family val="2"/>
    </font>
    <font>
      <b/>
      <sz val="14"/>
      <color rgb="FF000000"/>
      <name val="Calibri"/>
      <family val="2"/>
    </font>
    <font>
      <sz val="11"/>
      <color rgb="FF000000"/>
      <name val="Calibri"/>
      <family val="2"/>
    </font>
    <font>
      <b/>
      <sz val="12"/>
      <color theme="0"/>
      <name val="Calibri"/>
      <family val="2"/>
    </font>
    <font>
      <sz val="12"/>
      <color rgb="FF000000"/>
      <name val="Arial"/>
      <family val="2"/>
    </font>
    <font>
      <sz val="12"/>
      <color theme="0"/>
      <name val="Calibri"/>
      <family val="2"/>
    </font>
    <font>
      <sz val="12"/>
      <color theme="0"/>
      <name val="Arial"/>
      <family val="2"/>
    </font>
    <font>
      <u/>
      <sz val="11"/>
      <color theme="10"/>
      <name val="Calibri"/>
      <family val="2"/>
      <scheme val="minor"/>
    </font>
    <font>
      <b/>
      <sz val="12"/>
      <name val="Calibri"/>
      <family val="2"/>
      <scheme val="minor"/>
    </font>
    <font>
      <u/>
      <sz val="18"/>
      <color theme="10"/>
      <name val="Calibri"/>
      <family val="2"/>
      <scheme val="minor"/>
    </font>
    <font>
      <b/>
      <sz val="13"/>
      <name val="Calibri"/>
      <family val="2"/>
    </font>
    <font>
      <b/>
      <sz val="11"/>
      <color rgb="FF000000"/>
      <name val="Calibri"/>
      <family val="2"/>
    </font>
    <font>
      <b/>
      <sz val="14"/>
      <color theme="1"/>
      <name val="Arial"/>
      <family val="2"/>
    </font>
    <font>
      <sz val="18"/>
      <color theme="1"/>
      <name val="Arial"/>
      <family val="2"/>
    </font>
  </fonts>
  <fills count="11">
    <fill>
      <patternFill patternType="none"/>
    </fill>
    <fill>
      <patternFill patternType="gray125"/>
    </fill>
    <fill>
      <patternFill patternType="solid">
        <fgColor rgb="FFCC00CC"/>
        <bgColor indexed="64"/>
      </patternFill>
    </fill>
    <fill>
      <patternFill patternType="solid">
        <fgColor rgb="FFA6A6A6"/>
        <bgColor indexed="64"/>
      </patternFill>
    </fill>
    <fill>
      <patternFill patternType="solid">
        <fgColor rgb="FF93C47D"/>
        <bgColor indexed="64"/>
      </patternFill>
    </fill>
    <fill>
      <patternFill patternType="solid">
        <fgColor rgb="FF999999"/>
        <bgColor indexed="64"/>
      </patternFill>
    </fill>
    <fill>
      <patternFill patternType="solid">
        <fgColor theme="4" tint="0.79998168889431442"/>
        <bgColor indexed="64"/>
      </patternFill>
    </fill>
    <fill>
      <patternFill patternType="solid">
        <fgColor rgb="FFFFFFFF"/>
        <bgColor indexed="64"/>
      </patternFill>
    </fill>
    <fill>
      <patternFill patternType="solid">
        <fgColor rgb="FFD412D4"/>
        <bgColor indexed="64"/>
      </patternFill>
    </fill>
    <fill>
      <patternFill patternType="solid">
        <fgColor rgb="FFD012D0"/>
        <bgColor indexed="64"/>
      </patternFill>
    </fill>
    <fill>
      <patternFill patternType="solid">
        <fgColor theme="9" tint="0.59996337778862885"/>
        <bgColor indexed="64"/>
      </patternFill>
    </fill>
  </fills>
  <borders count="28">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double">
        <color rgb="FF000000"/>
      </right>
      <top style="thin">
        <color rgb="FF000000"/>
      </top>
      <bottom style="thin">
        <color rgb="FF000000"/>
      </bottom>
      <diagonal/>
    </border>
    <border>
      <left/>
      <right/>
      <top/>
      <bottom style="thin">
        <color rgb="FF000000"/>
      </bottom>
      <diagonal/>
    </border>
    <border>
      <left style="medium">
        <color rgb="FF000000"/>
      </left>
      <right/>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rgb="FF000000"/>
      </bottom>
      <diagonal/>
    </border>
    <border>
      <left/>
      <right style="medium">
        <color auto="1"/>
      </right>
      <top/>
      <bottom style="medium">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medium">
        <color rgb="FF000000"/>
      </left>
      <right/>
      <top style="thin">
        <color auto="1"/>
      </top>
      <bottom style="thin">
        <color auto="1"/>
      </bottom>
      <diagonal/>
    </border>
    <border>
      <left/>
      <right/>
      <top style="thin">
        <color auto="1"/>
      </top>
      <bottom style="thin">
        <color auto="1"/>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top style="thin">
        <color rgb="FF000000"/>
      </top>
      <bottom/>
      <diagonal/>
    </border>
    <border>
      <left style="double">
        <color rgb="FF000000"/>
      </left>
      <right/>
      <top style="thin">
        <color rgb="FF000000"/>
      </top>
      <bottom style="thin">
        <color rgb="FF000000"/>
      </bottom>
      <diagonal/>
    </border>
    <border>
      <left/>
      <right/>
      <top style="thin">
        <color rgb="FF000000"/>
      </top>
      <bottom style="thin">
        <color auto="1"/>
      </bottom>
      <diagonal/>
    </border>
  </borders>
  <cellStyleXfs count="2">
    <xf numFmtId="0" fontId="0" fillId="0" borderId="0"/>
    <xf numFmtId="0" fontId="31" fillId="0" borderId="0" applyNumberFormat="0" applyFill="0" applyBorder="0" applyAlignment="0" applyProtection="0"/>
  </cellStyleXfs>
  <cellXfs count="99">
    <xf numFmtId="0" fontId="0" fillId="0" borderId="0" xfId="0"/>
    <xf numFmtId="0" fontId="4" fillId="2" borderId="0" xfId="0" applyFont="1" applyFill="1" applyAlignment="1">
      <alignment horizontal="right"/>
    </xf>
    <xf numFmtId="0" fontId="1" fillId="2" borderId="0" xfId="0" applyFont="1" applyFill="1"/>
    <xf numFmtId="0" fontId="0" fillId="2" borderId="0" xfId="0" applyFill="1"/>
    <xf numFmtId="0" fontId="4" fillId="2" borderId="0" xfId="0" applyFont="1" applyFill="1"/>
    <xf numFmtId="0" fontId="5" fillId="2" borderId="0" xfId="0" applyFont="1" applyFill="1"/>
    <xf numFmtId="0" fontId="6" fillId="0" borderId="1" xfId="0" applyFont="1" applyBorder="1" applyAlignment="1">
      <alignment horizontal="center" wrapText="1"/>
    </xf>
    <xf numFmtId="0" fontId="8" fillId="0" borderId="2" xfId="0" applyFont="1" applyBorder="1" applyAlignment="1">
      <alignment horizontal="right" wrapText="1"/>
    </xf>
    <xf numFmtId="0" fontId="9" fillId="0" borderId="2" xfId="0" applyFont="1" applyBorder="1" applyAlignment="1">
      <alignment wrapText="1"/>
    </xf>
    <xf numFmtId="0" fontId="10" fillId="0" borderId="2" xfId="0" applyFont="1" applyBorder="1" applyAlignment="1">
      <alignment wrapText="1"/>
    </xf>
    <xf numFmtId="0" fontId="12" fillId="2" borderId="0" xfId="0" applyFont="1" applyFill="1" applyAlignment="1">
      <alignment wrapText="1"/>
    </xf>
    <xf numFmtId="0" fontId="6" fillId="0" borderId="3" xfId="0" applyFont="1" applyBorder="1" applyAlignment="1">
      <alignment horizontal="center" wrapText="1"/>
    </xf>
    <xf numFmtId="0" fontId="10" fillId="0" borderId="4" xfId="0" applyFont="1" applyBorder="1" applyAlignment="1">
      <alignment wrapText="1"/>
    </xf>
    <xf numFmtId="164" fontId="13" fillId="3" borderId="4" xfId="0" applyNumberFormat="1" applyFont="1" applyFill="1" applyBorder="1" applyAlignment="1" applyProtection="1">
      <alignment horizontal="center" wrapText="1"/>
      <protection locked="0"/>
    </xf>
    <xf numFmtId="0" fontId="14" fillId="0" borderId="4" xfId="0" applyFont="1" applyBorder="1" applyAlignment="1">
      <alignment wrapText="1"/>
    </xf>
    <xf numFmtId="0" fontId="16" fillId="4" borderId="5" xfId="0" applyFont="1" applyFill="1" applyBorder="1" applyAlignment="1">
      <alignment wrapText="1"/>
    </xf>
    <xf numFmtId="0" fontId="19" fillId="3" borderId="5" xfId="0" applyFont="1" applyFill="1" applyBorder="1" applyAlignment="1" applyProtection="1">
      <alignment horizontal="center" wrapText="1"/>
      <protection locked="0"/>
    </xf>
    <xf numFmtId="0" fontId="10" fillId="7" borderId="7" xfId="0" applyFont="1" applyFill="1" applyBorder="1" applyAlignment="1">
      <alignment wrapText="1"/>
    </xf>
    <xf numFmtId="0" fontId="23" fillId="6" borderId="7" xfId="0" applyFont="1" applyFill="1" applyBorder="1" applyAlignment="1">
      <alignment horizontal="center" wrapText="1"/>
    </xf>
    <xf numFmtId="0" fontId="20" fillId="4" borderId="7" xfId="0" applyFont="1" applyFill="1" applyBorder="1" applyAlignment="1">
      <alignment horizontal="center" wrapText="1"/>
    </xf>
    <xf numFmtId="164" fontId="24" fillId="6" borderId="7" xfId="0" applyNumberFormat="1" applyFont="1" applyFill="1" applyBorder="1"/>
    <xf numFmtId="0" fontId="10" fillId="7" borderId="8" xfId="0" applyFont="1" applyFill="1" applyBorder="1" applyAlignment="1">
      <alignment wrapText="1"/>
    </xf>
    <xf numFmtId="0" fontId="20" fillId="0" borderId="9" xfId="0" applyFont="1" applyBorder="1" applyAlignment="1">
      <alignment horizontal="center" wrapText="1"/>
    </xf>
    <xf numFmtId="0" fontId="20" fillId="0" borderId="7" xfId="0" applyFont="1" applyBorder="1" applyAlignment="1">
      <alignment horizontal="center" wrapText="1"/>
    </xf>
    <xf numFmtId="0" fontId="26" fillId="0" borderId="8" xfId="0" applyFont="1" applyBorder="1" applyAlignment="1">
      <alignment wrapText="1"/>
    </xf>
    <xf numFmtId="0" fontId="27" fillId="3" borderId="6" xfId="0" applyFont="1" applyFill="1" applyBorder="1" applyAlignment="1" applyProtection="1">
      <alignment horizontal="center" wrapText="1"/>
      <protection locked="0"/>
    </xf>
    <xf numFmtId="0" fontId="21" fillId="0" borderId="7" xfId="0" applyFont="1" applyBorder="1"/>
    <xf numFmtId="0" fontId="26" fillId="0" borderId="7" xfId="0" applyFont="1" applyBorder="1" applyAlignment="1">
      <alignment wrapText="1"/>
    </xf>
    <xf numFmtId="0" fontId="26" fillId="3" borderId="7" xfId="0" applyFont="1" applyFill="1" applyBorder="1" applyAlignment="1" applyProtection="1">
      <alignment horizontal="center" wrapText="1"/>
      <protection locked="0"/>
    </xf>
    <xf numFmtId="0" fontId="18" fillId="6" borderId="7" xfId="0" applyFont="1" applyFill="1" applyBorder="1"/>
    <xf numFmtId="0" fontId="29" fillId="3" borderId="9" xfId="0" applyFont="1" applyFill="1" applyBorder="1" applyAlignment="1" applyProtection="1">
      <alignment horizontal="center" wrapText="1"/>
      <protection locked="0"/>
    </xf>
    <xf numFmtId="0" fontId="30" fillId="3" borderId="7" xfId="0" applyFont="1" applyFill="1" applyBorder="1" applyAlignment="1" applyProtection="1">
      <alignment horizontal="center" wrapText="1"/>
      <protection locked="0"/>
    </xf>
    <xf numFmtId="0" fontId="26" fillId="0" borderId="7" xfId="0" applyFont="1" applyBorder="1" applyAlignment="1">
      <alignment horizontal="center" wrapText="1"/>
    </xf>
    <xf numFmtId="0" fontId="12" fillId="2" borderId="0" xfId="0" applyFont="1" applyFill="1" applyAlignment="1">
      <alignment horizontal="right" wrapText="1"/>
    </xf>
    <xf numFmtId="0" fontId="26" fillId="0" borderId="7" xfId="0" applyFont="1" applyBorder="1" applyAlignment="1">
      <alignment horizontal="left" wrapText="1"/>
    </xf>
    <xf numFmtId="0" fontId="6" fillId="3" borderId="6" xfId="0" applyFont="1" applyFill="1" applyBorder="1" applyAlignment="1" applyProtection="1">
      <alignment horizontal="center" wrapText="1"/>
      <protection locked="0"/>
    </xf>
    <xf numFmtId="0" fontId="15" fillId="7" borderId="7" xfId="0" applyFont="1" applyFill="1" applyBorder="1" applyAlignment="1">
      <alignment horizontal="right" wrapText="1"/>
    </xf>
    <xf numFmtId="0" fontId="10" fillId="2" borderId="7" xfId="0" applyFont="1" applyFill="1" applyBorder="1" applyAlignment="1">
      <alignment wrapText="1"/>
    </xf>
    <xf numFmtId="0" fontId="8" fillId="2" borderId="7" xfId="0" applyFont="1" applyFill="1" applyBorder="1" applyAlignment="1">
      <alignment horizontal="right" wrapText="1"/>
    </xf>
    <xf numFmtId="0" fontId="9" fillId="2" borderId="7" xfId="0" applyFont="1" applyFill="1" applyBorder="1" applyAlignment="1">
      <alignment wrapText="1"/>
    </xf>
    <xf numFmtId="0" fontId="8" fillId="2" borderId="7" xfId="0" applyFont="1" applyFill="1" applyBorder="1" applyAlignment="1">
      <alignment wrapText="1"/>
    </xf>
    <xf numFmtId="0" fontId="15" fillId="5" borderId="10" xfId="0" applyFont="1" applyFill="1" applyBorder="1" applyAlignment="1" applyProtection="1">
      <alignment horizontal="center" wrapText="1"/>
      <protection locked="0"/>
    </xf>
    <xf numFmtId="0" fontId="0" fillId="8" borderId="0" xfId="0" applyFill="1"/>
    <xf numFmtId="0" fontId="0" fillId="9" borderId="0" xfId="0" applyFill="1"/>
    <xf numFmtId="0" fontId="11" fillId="0" borderId="4" xfId="0" applyFont="1" applyBorder="1" applyAlignment="1">
      <alignment horizontal="right" wrapText="1"/>
    </xf>
    <xf numFmtId="0" fontId="32" fillId="0" borderId="0" xfId="0" applyFont="1" applyAlignment="1">
      <alignment horizontal="center"/>
    </xf>
    <xf numFmtId="0" fontId="33" fillId="0" borderId="0" xfId="1" applyFont="1" applyAlignment="1">
      <alignment horizontal="center"/>
    </xf>
    <xf numFmtId="0" fontId="31" fillId="0" borderId="0" xfId="1"/>
    <xf numFmtId="0" fontId="10" fillId="2" borderId="0" xfId="0" applyFont="1" applyFill="1" applyAlignment="1">
      <alignment wrapText="1"/>
    </xf>
    <xf numFmtId="0" fontId="0" fillId="2" borderId="0" xfId="0" applyFill="1" applyAlignment="1">
      <alignment horizontal="center"/>
    </xf>
    <xf numFmtId="0" fontId="10" fillId="2" borderId="0" xfId="0" applyFont="1" applyFill="1" applyAlignment="1">
      <alignment horizontal="center" wrapText="1"/>
    </xf>
    <xf numFmtId="0" fontId="0" fillId="0" borderId="0" xfId="0" applyAlignment="1">
      <alignment horizontal="center"/>
    </xf>
    <xf numFmtId="0" fontId="26" fillId="0" borderId="17" xfId="0" applyFont="1" applyBorder="1" applyAlignment="1">
      <alignment horizontal="center" wrapText="1"/>
    </xf>
    <xf numFmtId="0" fontId="26" fillId="0" borderId="18" xfId="0" applyFont="1" applyBorder="1" applyAlignment="1">
      <alignment wrapText="1"/>
    </xf>
    <xf numFmtId="0" fontId="26" fillId="0" borderId="19" xfId="0" applyFont="1" applyBorder="1" applyAlignment="1">
      <alignment horizontal="center" wrapText="1"/>
    </xf>
    <xf numFmtId="0" fontId="26" fillId="0" borderId="20" xfId="0" applyFont="1" applyBorder="1" applyAlignment="1">
      <alignment wrapText="1"/>
    </xf>
    <xf numFmtId="0" fontId="28" fillId="0" borderId="7" xfId="0" applyFont="1" applyBorder="1" applyAlignment="1">
      <alignment horizontal="center"/>
    </xf>
    <xf numFmtId="0" fontId="0" fillId="0" borderId="12" xfId="0" applyBorder="1"/>
    <xf numFmtId="0" fontId="10" fillId="0" borderId="0" xfId="0" applyFont="1" applyAlignment="1">
      <alignment horizontal="center" wrapText="1"/>
    </xf>
    <xf numFmtId="0" fontId="10" fillId="0" borderId="0" xfId="0" applyFont="1" applyAlignment="1">
      <alignment wrapText="1"/>
    </xf>
    <xf numFmtId="0" fontId="10" fillId="0" borderId="10" xfId="0" applyFont="1" applyBorder="1" applyAlignment="1">
      <alignment wrapText="1"/>
    </xf>
    <xf numFmtId="0" fontId="9" fillId="0" borderId="10" xfId="0" applyFont="1" applyBorder="1" applyAlignment="1">
      <alignment wrapText="1"/>
    </xf>
    <xf numFmtId="0" fontId="10" fillId="0" borderId="23" xfId="0" applyFont="1" applyBorder="1" applyAlignment="1">
      <alignment wrapText="1"/>
    </xf>
    <xf numFmtId="0" fontId="8" fillId="0" borderId="23" xfId="0" applyFont="1" applyBorder="1" applyAlignment="1">
      <alignment horizontal="right" wrapText="1"/>
    </xf>
    <xf numFmtId="0" fontId="22" fillId="0" borderId="23" xfId="0" applyFont="1" applyBorder="1"/>
    <xf numFmtId="0" fontId="36" fillId="7" borderId="24" xfId="0" applyFont="1" applyFill="1" applyBorder="1" applyAlignment="1">
      <alignment horizontal="right" wrapText="1"/>
    </xf>
    <xf numFmtId="0" fontId="6" fillId="10" borderId="11" xfId="0" applyFont="1" applyFill="1" applyBorder="1" applyAlignment="1">
      <alignment horizontal="center" wrapText="1"/>
    </xf>
    <xf numFmtId="0" fontId="10" fillId="10" borderId="10" xfId="0" applyFont="1" applyFill="1" applyBorder="1" applyAlignment="1">
      <alignment wrapText="1"/>
    </xf>
    <xf numFmtId="0" fontId="16" fillId="10" borderId="10" xfId="0" applyFont="1" applyFill="1" applyBorder="1" applyAlignment="1">
      <alignment wrapText="1"/>
    </xf>
    <xf numFmtId="0" fontId="17" fillId="10" borderId="10" xfId="0" applyFont="1" applyFill="1" applyBorder="1" applyAlignment="1">
      <alignment horizontal="right" wrapText="1"/>
    </xf>
    <xf numFmtId="0" fontId="34" fillId="10" borderId="5" xfId="0" applyFont="1" applyFill="1" applyBorder="1" applyAlignment="1">
      <alignment horizontal="right" wrapText="1"/>
    </xf>
    <xf numFmtId="0" fontId="20" fillId="10" borderId="5" xfId="0" applyFont="1" applyFill="1" applyBorder="1" applyAlignment="1">
      <alignment horizontal="right" wrapText="1"/>
    </xf>
    <xf numFmtId="0" fontId="16" fillId="10" borderId="5" xfId="0" applyFont="1" applyFill="1" applyBorder="1" applyAlignment="1">
      <alignment horizontal="center" wrapText="1"/>
    </xf>
    <xf numFmtId="0" fontId="6" fillId="0" borderId="11" xfId="0" applyFont="1" applyBorder="1" applyAlignment="1">
      <alignment horizontal="center" wrapText="1"/>
    </xf>
    <xf numFmtId="0" fontId="6" fillId="0" borderId="25" xfId="0" applyFont="1" applyBorder="1" applyAlignment="1">
      <alignment horizontal="center" wrapText="1"/>
    </xf>
    <xf numFmtId="0" fontId="26" fillId="0" borderId="24" xfId="0" applyFont="1" applyBorder="1" applyAlignment="1">
      <alignment wrapText="1"/>
    </xf>
    <xf numFmtId="0" fontId="30" fillId="3" borderId="26" xfId="0" applyFont="1" applyFill="1" applyBorder="1" applyAlignment="1" applyProtection="1">
      <alignment horizontal="center" wrapText="1"/>
      <protection locked="0"/>
    </xf>
    <xf numFmtId="0" fontId="6" fillId="3" borderId="25" xfId="0" applyFont="1" applyFill="1" applyBorder="1" applyAlignment="1" applyProtection="1">
      <alignment horizontal="center" wrapText="1"/>
      <protection locked="0"/>
    </xf>
    <xf numFmtId="164" fontId="18" fillId="6" borderId="7" xfId="0" applyNumberFormat="1" applyFont="1" applyFill="1" applyBorder="1"/>
    <xf numFmtId="0" fontId="37" fillId="0" borderId="10" xfId="0" applyFont="1" applyBorder="1" applyAlignment="1">
      <alignment horizontal="center" wrapText="1"/>
    </xf>
    <xf numFmtId="0" fontId="10" fillId="10" borderId="5" xfId="0" applyFont="1" applyFill="1" applyBorder="1" applyAlignment="1">
      <alignment wrapText="1"/>
    </xf>
    <xf numFmtId="0" fontId="10" fillId="10" borderId="5" xfId="0" applyFont="1" applyFill="1" applyBorder="1" applyAlignment="1">
      <alignment horizontal="center" wrapText="1"/>
    </xf>
    <xf numFmtId="0" fontId="25" fillId="10" borderId="27" xfId="0" applyFont="1" applyFill="1" applyBorder="1" applyAlignment="1">
      <alignment horizontal="center" wrapText="1"/>
    </xf>
    <xf numFmtId="0" fontId="26" fillId="0" borderId="21" xfId="0" applyFont="1" applyBorder="1" applyAlignment="1">
      <alignment horizontal="center" wrapText="1"/>
    </xf>
    <xf numFmtId="0" fontId="26" fillId="0" borderId="22" xfId="0" applyFont="1" applyBorder="1" applyAlignment="1">
      <alignment horizontal="center" wrapText="1"/>
    </xf>
    <xf numFmtId="0" fontId="2" fillId="2" borderId="0" xfId="0" applyFont="1" applyFill="1" applyAlignment="1">
      <alignment horizontal="center"/>
    </xf>
    <xf numFmtId="0" fontId="7" fillId="0" borderId="2" xfId="0" applyFont="1" applyBorder="1" applyAlignment="1">
      <alignment horizontal="center" vertical="center" wrapText="1"/>
    </xf>
    <xf numFmtId="0" fontId="25" fillId="10" borderId="7" xfId="0" applyFont="1" applyFill="1" applyBorder="1" applyAlignment="1">
      <alignment horizontal="center" wrapText="1"/>
    </xf>
    <xf numFmtId="0" fontId="10" fillId="0" borderId="10" xfId="0" applyFont="1" applyBorder="1" applyAlignment="1">
      <alignment horizontal="left" wrapText="1"/>
    </xf>
    <xf numFmtId="0" fontId="26" fillId="0" borderId="6" xfId="0" applyFont="1" applyBorder="1" applyAlignment="1">
      <alignment horizontal="center" wrapText="1"/>
    </xf>
    <xf numFmtId="0" fontId="26" fillId="0" borderId="8" xfId="0" applyFont="1" applyBorder="1" applyAlignment="1">
      <alignment horizont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xf>
    <xf numFmtId="22" fontId="11" fillId="0" borderId="4" xfId="0" applyNumberFormat="1" applyFont="1" applyBorder="1" applyAlignment="1">
      <alignment horizontal="center" wrapText="1"/>
    </xf>
    <xf numFmtId="164" fontId="18" fillId="6" borderId="5" xfId="0" applyNumberFormat="1" applyFont="1" applyFill="1" applyBorder="1"/>
  </cellXfs>
  <cellStyles count="2">
    <cellStyle name="Hyperlink" xfId="1" builtinId="8"/>
    <cellStyle name="Standaard" xfId="0" builtinId="0"/>
  </cellStyles>
  <dxfs count="0"/>
  <tableStyles count="0" defaultTableStyle="TableStyleMedium2" defaultPivotStyle="PivotStyleLight16"/>
  <colors>
    <mruColors>
      <color rgb="FFD012D0"/>
      <color rgb="FFD412D4"/>
      <color rgb="FFB10F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gebruiksaanwijzing!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Blad1!A1"/></Relationships>
</file>

<file path=xl/drawings/drawing1.xml><?xml version="1.0" encoding="utf-8"?>
<xdr:wsDr xmlns:xdr="http://schemas.openxmlformats.org/drawingml/2006/spreadsheetDrawing" xmlns:a="http://schemas.openxmlformats.org/drawingml/2006/main">
  <xdr:twoCellAnchor editAs="oneCell">
    <xdr:from>
      <xdr:col>15</xdr:col>
      <xdr:colOff>277091</xdr:colOff>
      <xdr:row>3</xdr:row>
      <xdr:rowOff>21842</xdr:rowOff>
    </xdr:from>
    <xdr:to>
      <xdr:col>17</xdr:col>
      <xdr:colOff>398318</xdr:colOff>
      <xdr:row>4</xdr:row>
      <xdr:rowOff>299383</xdr:rowOff>
    </xdr:to>
    <xdr:pic>
      <xdr:nvPicPr>
        <xdr:cNvPr id="3" name="Afbeelding 2">
          <a:extLst>
            <a:ext uri="{FF2B5EF4-FFF2-40B4-BE49-F238E27FC236}">
              <a16:creationId xmlns:a16="http://schemas.microsoft.com/office/drawing/2014/main" id="{CB623AC8-CB1C-4A31-9A81-FD56779F38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0205" y="662615"/>
          <a:ext cx="1229591" cy="1048200"/>
        </a:xfrm>
        <a:prstGeom prst="rect">
          <a:avLst/>
        </a:prstGeom>
      </xdr:spPr>
    </xdr:pic>
    <xdr:clientData/>
  </xdr:twoCellAnchor>
  <xdr:twoCellAnchor>
    <xdr:from>
      <xdr:col>2</xdr:col>
      <xdr:colOff>8282</xdr:colOff>
      <xdr:row>20</xdr:row>
      <xdr:rowOff>24848</xdr:rowOff>
    </xdr:from>
    <xdr:to>
      <xdr:col>4</xdr:col>
      <xdr:colOff>347870</xdr:colOff>
      <xdr:row>21</xdr:row>
      <xdr:rowOff>182218</xdr:rowOff>
    </xdr:to>
    <xdr:sp macro="" textlink="">
      <xdr:nvSpPr>
        <xdr:cNvPr id="2" name="Rechthoek: afgeronde hoeken 1">
          <a:hlinkClick xmlns:r="http://schemas.openxmlformats.org/officeDocument/2006/relationships" r:id="rId2"/>
          <a:extLst>
            <a:ext uri="{FF2B5EF4-FFF2-40B4-BE49-F238E27FC236}">
              <a16:creationId xmlns:a16="http://schemas.microsoft.com/office/drawing/2014/main" id="{F074CB02-2504-D0D6-B04B-F09F89638171}"/>
            </a:ext>
          </a:extLst>
        </xdr:cNvPr>
        <xdr:cNvSpPr/>
      </xdr:nvSpPr>
      <xdr:spPr>
        <a:xfrm>
          <a:off x="414130" y="4969565"/>
          <a:ext cx="1341783" cy="347870"/>
        </a:xfrm>
        <a:prstGeom prst="roundRect">
          <a:avLst>
            <a:gd name="adj" fmla="val 2857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600" b="1"/>
            <a:t>GEBRUIK</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3</xdr:row>
      <xdr:rowOff>76199</xdr:rowOff>
    </xdr:from>
    <xdr:to>
      <xdr:col>11</xdr:col>
      <xdr:colOff>504825</xdr:colOff>
      <xdr:row>18</xdr:row>
      <xdr:rowOff>95250</xdr:rowOff>
    </xdr:to>
    <xdr:sp macro="" textlink="">
      <xdr:nvSpPr>
        <xdr:cNvPr id="2" name="Tekstvak 1">
          <a:extLst>
            <a:ext uri="{FF2B5EF4-FFF2-40B4-BE49-F238E27FC236}">
              <a16:creationId xmlns:a16="http://schemas.microsoft.com/office/drawing/2014/main" id="{D12D26C8-D7F7-1710-E811-8C18ED8F4902}"/>
            </a:ext>
          </a:extLst>
        </xdr:cNvPr>
        <xdr:cNvSpPr txBox="1"/>
      </xdr:nvSpPr>
      <xdr:spPr>
        <a:xfrm>
          <a:off x="723900" y="790574"/>
          <a:ext cx="6486525" cy="2876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200"/>
            <a:t>Met dit 'universele' hulpmiddel zijn continu-infusen (CRI's) te maken volgens een zelf te bepalen  dosering</a:t>
          </a:r>
          <a:r>
            <a:rPr lang="nl-NL" sz="1200" baseline="0"/>
            <a:t> van 8  veel gebruikte medicamenten. Door een "1" te zetten in het grijze veld voor het bedoelde medicament, wordt het geselecteerd. Deze medicamenten zijn ook te combineren. Het vereist wel diepgaande kennis van en over het gebruik van CRI's.</a:t>
          </a:r>
        </a:p>
        <a:p>
          <a:r>
            <a:rPr lang="nl-NL" sz="1200" baseline="0"/>
            <a:t>Alle grijze velden kunnen naar wens en behoefte worden ingevuld. Als voor 1 middel wordt gekozen kan voor het invullen van zowel een 'start' als een max' dosering worden gekozen. Wanneer meerdere middelen gecombineerd worden in één CRI (bv methadon, lidocaine en ketamine)  moet de 'max' dosering niet worden gebruikt.</a:t>
          </a:r>
        </a:p>
        <a:p>
          <a:r>
            <a:rPr lang="nl-NL" sz="1200" baseline="0"/>
            <a:t>Verder kan de te maken hoeveelheid ( formaat infuuszak of -spuit) worden ingevuld evenals de gewenste infuurssnelheid.</a:t>
          </a:r>
        </a:p>
        <a:p>
          <a:r>
            <a:rPr lang="nl-NL" sz="1200" baseline="0"/>
            <a:t>Het doel van dit hulpmiddel is om het maken van rekenfouten te voorkomen.</a:t>
          </a:r>
        </a:p>
        <a:p>
          <a:endParaRPr lang="nl-NL" sz="1200" baseline="0"/>
        </a:p>
        <a:p>
          <a:r>
            <a:rPr lang="nl-NL" sz="1200" baseline="0"/>
            <a:t>Het gebruik van dit hulmiddel is geheel voor de verantwoordelijkheid van de gebruiker.</a:t>
          </a:r>
        </a:p>
        <a:p>
          <a:r>
            <a:rPr lang="nl-NL" sz="1200" baseline="0"/>
            <a:t>Bij vragen en /of opmerkingen neem dan contact op via onderstaande site.</a:t>
          </a:r>
        </a:p>
        <a:p>
          <a:endParaRPr lang="nl-NL" sz="1200" baseline="0"/>
        </a:p>
      </xdr:txBody>
    </xdr:sp>
    <xdr:clientData/>
  </xdr:twoCellAnchor>
  <xdr:twoCellAnchor>
    <xdr:from>
      <xdr:col>6</xdr:col>
      <xdr:colOff>361950</xdr:colOff>
      <xdr:row>19</xdr:row>
      <xdr:rowOff>152400</xdr:rowOff>
    </xdr:from>
    <xdr:to>
      <xdr:col>9</xdr:col>
      <xdr:colOff>514350</xdr:colOff>
      <xdr:row>22</xdr:row>
      <xdr:rowOff>0</xdr:rowOff>
    </xdr:to>
    <xdr:sp macro="" textlink="">
      <xdr:nvSpPr>
        <xdr:cNvPr id="3" name="Rechthoek: afgeronde hoeken 2">
          <a:hlinkClick xmlns:r="http://schemas.openxmlformats.org/officeDocument/2006/relationships" r:id="rId1"/>
          <a:extLst>
            <a:ext uri="{FF2B5EF4-FFF2-40B4-BE49-F238E27FC236}">
              <a16:creationId xmlns:a16="http://schemas.microsoft.com/office/drawing/2014/main" id="{634F769D-C6F6-755A-78BD-29A46E82221B}"/>
            </a:ext>
          </a:extLst>
        </xdr:cNvPr>
        <xdr:cNvSpPr/>
      </xdr:nvSpPr>
      <xdr:spPr>
        <a:xfrm>
          <a:off x="4019550" y="3914775"/>
          <a:ext cx="1981200" cy="419100"/>
        </a:xfrm>
        <a:prstGeom prst="roundRect">
          <a:avLst>
            <a:gd name="adj" fmla="val 2954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600" b="1"/>
            <a:t>NAAR HULPMIDDEL</a:t>
          </a: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in.com/apputil/content/defaultadv1.aspx?pId=14365&amp;catId=73673&amp;id=725929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nieuwendijkdiergeneeskunde.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FFD13-FE27-40B2-BAAD-6AB5D7B0A9AD}">
  <sheetPr>
    <pageSetUpPr fitToPage="1"/>
  </sheetPr>
  <dimension ref="B3:S19"/>
  <sheetViews>
    <sheetView showGridLines="0" tabSelected="1" zoomScale="115" zoomScaleNormal="115" workbookViewId="0">
      <selection activeCell="L6" sqref="L6"/>
    </sheetView>
  </sheetViews>
  <sheetFormatPr defaultRowHeight="15" x14ac:dyDescent="0.25"/>
  <cols>
    <col min="1" max="1" width="3" customWidth="1"/>
    <col min="2" max="2" width="3.140625" customWidth="1"/>
    <col min="3" max="3" width="5.85546875" customWidth="1"/>
    <col min="7" max="7" width="13" customWidth="1"/>
    <col min="8" max="8" width="19.42578125" customWidth="1"/>
    <col min="10" max="10" width="4.85546875" customWidth="1"/>
    <col min="11" max="11" width="11.42578125" customWidth="1"/>
    <col min="17" max="17" width="7.5703125" style="51" customWidth="1"/>
    <col min="18" max="18" width="7.28515625" customWidth="1"/>
    <col min="19" max="19" width="3.5703125" customWidth="1"/>
  </cols>
  <sheetData>
    <row r="3" spans="2:19" ht="20.25" customHeight="1" thickBot="1" x14ac:dyDescent="0.3">
      <c r="B3" s="43"/>
      <c r="C3" s="85" t="s">
        <v>27</v>
      </c>
      <c r="D3" s="85"/>
      <c r="E3" s="85"/>
      <c r="F3" s="85"/>
      <c r="G3" s="85"/>
      <c r="H3" s="1"/>
      <c r="I3" s="2"/>
      <c r="J3" s="3"/>
      <c r="K3" s="3"/>
      <c r="L3" s="4"/>
      <c r="M3" s="4"/>
      <c r="N3" s="3"/>
      <c r="O3" s="3"/>
      <c r="P3" s="3"/>
      <c r="Q3" s="49"/>
      <c r="R3" s="3"/>
      <c r="S3" s="5"/>
    </row>
    <row r="4" spans="2:19" ht="60.75" customHeight="1" x14ac:dyDescent="0.25">
      <c r="B4" s="42"/>
      <c r="C4" s="6"/>
      <c r="D4" s="86" t="s">
        <v>26</v>
      </c>
      <c r="E4" s="86"/>
      <c r="F4" s="86"/>
      <c r="G4" s="86"/>
      <c r="H4" s="7"/>
      <c r="I4" s="8"/>
      <c r="J4" s="9"/>
      <c r="K4" s="9"/>
      <c r="L4" s="91" t="s">
        <v>17</v>
      </c>
      <c r="M4" s="92"/>
      <c r="N4" s="92"/>
      <c r="O4" s="93"/>
      <c r="P4" s="57"/>
      <c r="S4" s="10"/>
    </row>
    <row r="5" spans="2:19" ht="29.25" customHeight="1" thickBot="1" x14ac:dyDescent="0.4">
      <c r="B5" s="43"/>
      <c r="C5" s="11"/>
      <c r="D5" s="97">
        <f ca="1">NOW()</f>
        <v>45343.68974050926</v>
      </c>
      <c r="E5" s="97"/>
      <c r="F5" s="97"/>
      <c r="G5" s="97"/>
      <c r="H5" s="44" t="s">
        <v>18</v>
      </c>
      <c r="I5" s="13">
        <v>15</v>
      </c>
      <c r="J5" s="14" t="s">
        <v>0</v>
      </c>
      <c r="K5" s="12"/>
      <c r="L5" s="94"/>
      <c r="M5" s="95"/>
      <c r="N5" s="95"/>
      <c r="O5" s="96"/>
      <c r="P5" s="12"/>
      <c r="Q5" s="58"/>
      <c r="R5" s="59"/>
      <c r="S5" s="10"/>
    </row>
    <row r="6" spans="2:19" ht="21" customHeight="1" x14ac:dyDescent="0.3">
      <c r="B6" s="43"/>
      <c r="C6" s="66"/>
      <c r="D6" s="67"/>
      <c r="E6" s="67"/>
      <c r="F6" s="41">
        <v>500</v>
      </c>
      <c r="G6" s="68" t="s">
        <v>1</v>
      </c>
      <c r="H6" s="69" t="s">
        <v>2</v>
      </c>
      <c r="I6" s="98">
        <f>SUM(I9:I16)</f>
        <v>1.6666666666666667</v>
      </c>
      <c r="J6" s="15" t="s">
        <v>3</v>
      </c>
      <c r="K6" s="70" t="s">
        <v>4</v>
      </c>
      <c r="L6" s="16">
        <v>1</v>
      </c>
      <c r="M6" s="71" t="s">
        <v>21</v>
      </c>
      <c r="N6" s="20">
        <f>IF(C17=1,(S17*L6),"")</f>
        <v>3</v>
      </c>
      <c r="O6" s="72" t="s">
        <v>6</v>
      </c>
      <c r="P6" s="80"/>
      <c r="Q6" s="81"/>
      <c r="R6" s="80"/>
      <c r="S6" s="10"/>
    </row>
    <row r="7" spans="2:19" ht="18.75" x14ac:dyDescent="0.3">
      <c r="B7" s="43"/>
      <c r="C7" s="74"/>
      <c r="D7" s="62"/>
      <c r="E7" s="62"/>
      <c r="F7" s="62"/>
      <c r="G7" s="62"/>
      <c r="H7" s="63"/>
      <c r="I7" s="64"/>
      <c r="J7" s="62"/>
      <c r="K7" s="65" t="s">
        <v>24</v>
      </c>
      <c r="L7" s="18">
        <f>IF(C17&gt;0,(L6*I5),"")</f>
        <v>15</v>
      </c>
      <c r="M7" s="19" t="s">
        <v>7</v>
      </c>
      <c r="N7" s="20">
        <f>I5*N6</f>
        <v>45</v>
      </c>
      <c r="O7" s="87" t="s">
        <v>8</v>
      </c>
      <c r="P7" s="87"/>
      <c r="Q7" s="82"/>
      <c r="R7" s="82"/>
      <c r="S7" s="10"/>
    </row>
    <row r="8" spans="2:19" ht="17.25" customHeight="1" x14ac:dyDescent="0.35">
      <c r="B8" s="43"/>
      <c r="C8" s="73"/>
      <c r="D8" s="60"/>
      <c r="E8" s="60"/>
      <c r="F8" s="88" t="s">
        <v>9</v>
      </c>
      <c r="G8" s="88"/>
      <c r="H8" s="79" t="s">
        <v>28</v>
      </c>
      <c r="I8" s="61"/>
      <c r="J8" s="60"/>
      <c r="K8" s="21"/>
      <c r="L8" s="22" t="s">
        <v>25</v>
      </c>
      <c r="M8" s="23" t="s">
        <v>5</v>
      </c>
      <c r="N8" s="24" t="s">
        <v>10</v>
      </c>
      <c r="O8" s="89" t="s">
        <v>11</v>
      </c>
      <c r="P8" s="90"/>
      <c r="Q8" s="83" t="s">
        <v>23</v>
      </c>
      <c r="R8" s="84"/>
      <c r="S8" s="10" t="s">
        <v>12</v>
      </c>
    </row>
    <row r="9" spans="2:19" ht="16.5" customHeight="1" x14ac:dyDescent="0.3">
      <c r="B9" s="43"/>
      <c r="C9" s="77">
        <v>1</v>
      </c>
      <c r="D9" s="26" t="str">
        <f>IF(C9=1,"Buprenorfine","      -buprenorfine-")</f>
        <v>Buprenorfine</v>
      </c>
      <c r="E9" s="34"/>
      <c r="F9" s="28">
        <v>300</v>
      </c>
      <c r="G9" s="27" t="s">
        <v>13</v>
      </c>
      <c r="H9" s="56" t="str">
        <f>IF(C9=1,"Buprenorfine","")</f>
        <v>Buprenorfine</v>
      </c>
      <c r="I9" s="78">
        <f>IF(C9=1,((L9/F9)*(F6/L6)),"")</f>
        <v>1.6666666666666667</v>
      </c>
      <c r="J9" s="26" t="str">
        <f>IF(C9=1,"ml","")</f>
        <v>ml</v>
      </c>
      <c r="K9" s="36"/>
      <c r="L9" s="30">
        <v>1</v>
      </c>
      <c r="M9" s="76">
        <v>3</v>
      </c>
      <c r="N9" s="24" t="s">
        <v>14</v>
      </c>
      <c r="O9" s="32" t="str">
        <f>IF(C9=1,"1 - 3","")</f>
        <v>1 - 3</v>
      </c>
      <c r="P9" s="24" t="str">
        <f>IF(C9=1,"ugr/kg/u","")</f>
        <v>ugr/kg/u</v>
      </c>
      <c r="Q9" s="52" t="str">
        <f>IF(C9=1,"10 - 20","")</f>
        <v>10 - 20</v>
      </c>
      <c r="R9" s="75" t="str">
        <f>IF(C9=1,"ugr/kg","")</f>
        <v>ugr/kg</v>
      </c>
      <c r="S9" s="33">
        <f>IF(L9=0,"",M9/L9)</f>
        <v>3</v>
      </c>
    </row>
    <row r="10" spans="2:19" ht="16.5" customHeight="1" x14ac:dyDescent="0.3">
      <c r="B10" s="43"/>
      <c r="C10" s="77"/>
      <c r="D10" s="26" t="str">
        <f>IF(C10=1,"Butorfanol","      -butorfanol-")</f>
        <v xml:space="preserve">      -butorfanol-</v>
      </c>
      <c r="E10" s="34"/>
      <c r="F10" s="28">
        <v>10</v>
      </c>
      <c r="G10" s="27" t="s">
        <v>15</v>
      </c>
      <c r="H10" s="56" t="str">
        <f>IF(C10=1,"Butorfanol","")</f>
        <v/>
      </c>
      <c r="I10" s="78" t="str">
        <f>IF(C10=1,((L10/F10)*(F6/L6)),"")</f>
        <v/>
      </c>
      <c r="J10" s="26" t="str">
        <f t="shared" ref="J10:J16" si="0">IF(C10=1,"ml","")</f>
        <v/>
      </c>
      <c r="K10" s="36"/>
      <c r="L10" s="30"/>
      <c r="M10" s="31"/>
      <c r="N10" s="24" t="s">
        <v>16</v>
      </c>
      <c r="O10" s="32" t="str">
        <f>IF(C10=1,"0,1 - 0,5","")</f>
        <v/>
      </c>
      <c r="P10" s="24" t="str">
        <f>IF(C10=1,"mg/kg/u","")</f>
        <v/>
      </c>
      <c r="Q10" s="52" t="str">
        <f>IF(C10=1,"0,1-0,4","")</f>
        <v/>
      </c>
      <c r="R10" s="53" t="str">
        <f>IF(C10=1,"mg/kg","")</f>
        <v/>
      </c>
      <c r="S10" s="33" t="str">
        <f>IF(L10=0,"",M10/L10)</f>
        <v/>
      </c>
    </row>
    <row r="11" spans="2:19" ht="15.75" x14ac:dyDescent="0.25">
      <c r="B11" s="43"/>
      <c r="C11" s="25"/>
      <c r="D11" s="26" t="str">
        <f>IF(C11=1,"Dexmedetomidine","      -dexmedetomidine-")</f>
        <v xml:space="preserve">      -dexmedetomidine-</v>
      </c>
      <c r="E11" s="27"/>
      <c r="F11" s="28">
        <v>500</v>
      </c>
      <c r="G11" s="27" t="s">
        <v>13</v>
      </c>
      <c r="H11" s="56" t="str">
        <f>IF(C11=1,"Dexmedetomidine","")</f>
        <v/>
      </c>
      <c r="I11" s="29" t="str">
        <f>IF(C11=1,(L11/F11)*(F6/L6),"")</f>
        <v/>
      </c>
      <c r="J11" s="26" t="str">
        <f t="shared" si="0"/>
        <v/>
      </c>
      <c r="K11" s="17"/>
      <c r="L11" s="30"/>
      <c r="M11" s="31"/>
      <c r="N11" s="24" t="s">
        <v>14</v>
      </c>
      <c r="O11" s="32" t="str">
        <f>IF(C11=1,"0,25-1.0","")</f>
        <v/>
      </c>
      <c r="P11" s="24" t="str">
        <f>IF(C11=1,"ugr/kg/u","")</f>
        <v/>
      </c>
      <c r="Q11" s="52" t="str">
        <f t="shared" ref="Q11:Q12" si="1">IF(C11=1,"0,5-3","")</f>
        <v/>
      </c>
      <c r="R11" s="53" t="str">
        <f>IF(C11=1,"ugr/kg","")</f>
        <v/>
      </c>
      <c r="S11" s="33" t="str">
        <f>IF(L11=0,"",M11/L11)</f>
        <v/>
      </c>
    </row>
    <row r="12" spans="2:19" ht="15.75" x14ac:dyDescent="0.25">
      <c r="B12" s="43"/>
      <c r="C12" s="25"/>
      <c r="D12" s="26" t="str">
        <f>IF(C12=1,"Fentanyl","      -fentanyl-")</f>
        <v xml:space="preserve">      -fentanyl-</v>
      </c>
      <c r="E12" s="27"/>
      <c r="F12" s="28">
        <v>50</v>
      </c>
      <c r="G12" s="27" t="s">
        <v>13</v>
      </c>
      <c r="H12" s="56" t="str">
        <f>IF(C12=1,"Fentanyl","")</f>
        <v/>
      </c>
      <c r="I12" s="29" t="str">
        <f>IF(C12=1,((L12/F12)*(F6/L6)),"")</f>
        <v/>
      </c>
      <c r="J12" s="26" t="str">
        <f t="shared" si="0"/>
        <v/>
      </c>
      <c r="K12" s="17"/>
      <c r="L12" s="30"/>
      <c r="M12" s="31"/>
      <c r="N12" s="24" t="s">
        <v>14</v>
      </c>
      <c r="O12" s="32" t="str">
        <f>IF(C12=1,"0,5-3.0","")</f>
        <v/>
      </c>
      <c r="P12" s="24" t="str">
        <f>IF(C12=1,"ugr/kg/u","")</f>
        <v/>
      </c>
      <c r="Q12" s="52" t="str">
        <f t="shared" si="1"/>
        <v/>
      </c>
      <c r="R12" s="53" t="str">
        <f t="shared" ref="R12" si="2">IF(C12=1,"ugr/kg","")</f>
        <v/>
      </c>
      <c r="S12" s="33" t="str">
        <f t="shared" ref="S12:S16" si="3">IF(L12=0,"",M12/L12)</f>
        <v/>
      </c>
    </row>
    <row r="13" spans="2:19" ht="15.75" x14ac:dyDescent="0.25">
      <c r="B13" s="43"/>
      <c r="C13" s="25"/>
      <c r="D13" s="26" t="str">
        <f>IF(C13=1,"Ketamine","      -ketamine-")</f>
        <v xml:space="preserve">      -ketamine-</v>
      </c>
      <c r="E13" s="34"/>
      <c r="F13" s="28">
        <v>100</v>
      </c>
      <c r="G13" s="27" t="s">
        <v>15</v>
      </c>
      <c r="H13" s="56" t="str">
        <f>IF(C13=1,"Ketamine","")</f>
        <v/>
      </c>
      <c r="I13" s="29" t="str">
        <f>IF(C13=1,(L13/F13)*(F6/L6),"")</f>
        <v/>
      </c>
      <c r="J13" s="26" t="str">
        <f t="shared" si="0"/>
        <v/>
      </c>
      <c r="K13" s="17"/>
      <c r="L13" s="30"/>
      <c r="M13" s="31"/>
      <c r="N13" s="24" t="s">
        <v>16</v>
      </c>
      <c r="O13" s="32" t="str">
        <f>IF(C13=1,"0,12-0,6","")</f>
        <v/>
      </c>
      <c r="P13" s="24" t="str">
        <f>IF(C13=1,"mg/kg/u","")</f>
        <v/>
      </c>
      <c r="Q13" s="52" t="str">
        <f>IF(C13=1,"0,5-2","")</f>
        <v/>
      </c>
      <c r="R13" s="53" t="str">
        <f>IF(C13=1,"mg/kg","")</f>
        <v/>
      </c>
      <c r="S13" s="33" t="str">
        <f t="shared" si="3"/>
        <v/>
      </c>
    </row>
    <row r="14" spans="2:19" ht="15.75" x14ac:dyDescent="0.25">
      <c r="B14" s="43"/>
      <c r="C14" s="25"/>
      <c r="D14" s="26" t="str">
        <f>IF(C14=1,"Lidocaïne","      -lidocaine-")</f>
        <v xml:space="preserve">      -lidocaine-</v>
      </c>
      <c r="E14" s="27"/>
      <c r="F14" s="28">
        <v>20</v>
      </c>
      <c r="G14" s="27" t="s">
        <v>15</v>
      </c>
      <c r="H14" s="56" t="str">
        <f>IF(C14=1,"Lidocaïne","")</f>
        <v/>
      </c>
      <c r="I14" s="29" t="str">
        <f>IF(C14=1,(L14/F14)*(F6/L6),"")</f>
        <v/>
      </c>
      <c r="J14" s="26" t="str">
        <f t="shared" si="0"/>
        <v/>
      </c>
      <c r="K14" s="17"/>
      <c r="L14" s="30"/>
      <c r="M14" s="31"/>
      <c r="N14" s="24" t="s">
        <v>16</v>
      </c>
      <c r="O14" s="32" t="str">
        <f>IF(C14=1,"1-2","")</f>
        <v/>
      </c>
      <c r="P14" s="24" t="str">
        <f t="shared" ref="P14:P16" si="4">IF(C14=1,"mg/kg/u","")</f>
        <v/>
      </c>
      <c r="Q14" s="52" t="str">
        <f>IF(C14=1,"1-2","")</f>
        <v/>
      </c>
      <c r="R14" s="53" t="str">
        <f t="shared" ref="R14:R16" si="5">IF(C14=1,"mg/kg","")</f>
        <v/>
      </c>
      <c r="S14" s="33" t="str">
        <f>IF(L14=0,"",M14/L14)</f>
        <v/>
      </c>
    </row>
    <row r="15" spans="2:19" ht="15.75" x14ac:dyDescent="0.25">
      <c r="B15" s="43"/>
      <c r="C15" s="35"/>
      <c r="D15" s="26" t="str">
        <f>IF(C15=1,"Methadon","      -methadon-")</f>
        <v xml:space="preserve">      -methadon-</v>
      </c>
      <c r="E15" s="34"/>
      <c r="F15" s="28">
        <v>10</v>
      </c>
      <c r="G15" s="27" t="s">
        <v>15</v>
      </c>
      <c r="H15" s="56" t="str">
        <f>IF(C15=1,"Methadon","")</f>
        <v/>
      </c>
      <c r="I15" s="29" t="str">
        <f>IF(C15=1,(L15/F15)*(F6/L6),"")</f>
        <v/>
      </c>
      <c r="J15" s="26" t="str">
        <f t="shared" si="0"/>
        <v/>
      </c>
      <c r="K15" s="17"/>
      <c r="L15" s="30"/>
      <c r="M15" s="31"/>
      <c r="N15" s="24" t="s">
        <v>16</v>
      </c>
      <c r="O15" s="32" t="str">
        <f>IF(C15=1,"0,1-0,3","")</f>
        <v/>
      </c>
      <c r="P15" s="24" t="str">
        <f t="shared" si="4"/>
        <v/>
      </c>
      <c r="Q15" s="52" t="str">
        <f>IF(C15=1,"0,1-0,3","")</f>
        <v/>
      </c>
      <c r="R15" s="53" t="str">
        <f t="shared" si="5"/>
        <v/>
      </c>
      <c r="S15" s="33" t="str">
        <f t="shared" si="3"/>
        <v/>
      </c>
    </row>
    <row r="16" spans="2:19" ht="16.5" customHeight="1" x14ac:dyDescent="0.3">
      <c r="B16" s="43"/>
      <c r="C16" s="35"/>
      <c r="D16" s="26" t="str">
        <f>IF(C16=1,"Midazolam","      -midazolam-")</f>
        <v xml:space="preserve">      -midazolam-</v>
      </c>
      <c r="E16" s="34"/>
      <c r="F16" s="28">
        <v>5</v>
      </c>
      <c r="G16" s="27" t="s">
        <v>15</v>
      </c>
      <c r="H16" s="56" t="str">
        <f>IF(C16=1,"Midazolam","")</f>
        <v/>
      </c>
      <c r="I16" s="29" t="str">
        <f>IF(C16=1,((L16/F16)*(F6/L6)),"")</f>
        <v/>
      </c>
      <c r="J16" s="26" t="str">
        <f t="shared" si="0"/>
        <v/>
      </c>
      <c r="K16" s="36" t="s">
        <v>4</v>
      </c>
      <c r="L16" s="30"/>
      <c r="M16" s="31"/>
      <c r="N16" s="24" t="s">
        <v>16</v>
      </c>
      <c r="O16" s="32" t="str">
        <f>IF(C16=1,"0,2-0,4","")</f>
        <v/>
      </c>
      <c r="P16" s="24" t="str">
        <f t="shared" si="4"/>
        <v/>
      </c>
      <c r="Q16" s="54" t="str">
        <f>IF(C16=1,"0,2-0,4","")</f>
        <v/>
      </c>
      <c r="R16" s="55" t="str">
        <f t="shared" si="5"/>
        <v/>
      </c>
      <c r="S16" s="33" t="str">
        <f t="shared" si="3"/>
        <v/>
      </c>
    </row>
    <row r="17" spans="2:19" ht="12" customHeight="1" x14ac:dyDescent="0.25">
      <c r="B17" s="33"/>
      <c r="C17" s="10">
        <f>SUM(C9:C16)</f>
        <v>1</v>
      </c>
      <c r="D17" s="10" t="s">
        <v>12</v>
      </c>
      <c r="E17" s="37"/>
      <c r="F17" s="37"/>
      <c r="G17" s="37"/>
      <c r="H17" s="38"/>
      <c r="I17" s="39"/>
      <c r="J17" s="37"/>
      <c r="K17" s="37"/>
      <c r="L17" s="40"/>
      <c r="M17" s="40"/>
      <c r="N17" s="37"/>
      <c r="O17" s="37"/>
      <c r="P17" s="37"/>
      <c r="Q17" s="50"/>
      <c r="R17" s="48"/>
      <c r="S17" s="33">
        <f>SUM(S9:S16)</f>
        <v>3</v>
      </c>
    </row>
    <row r="19" spans="2:19" ht="23.25" x14ac:dyDescent="0.35">
      <c r="D19" s="45" t="s">
        <v>19</v>
      </c>
      <c r="F19" s="46" t="s">
        <v>20</v>
      </c>
    </row>
  </sheetData>
  <sheetProtection algorithmName="SHA-512" hashValue="JDfL0QYTaLgCwxW+yz+wQjJrTDvnoBOm+7oo38Cn5ufwDWsqYgfkmPC1b4Un9dEKx0M6vBT+rOaTkAM5YsNW1Q==" saltValue="IwiVdD+ttP8n2WqhBkZP5A==" spinCount="100000" sheet="1" objects="1" scenarios="1" selectLockedCells="1"/>
  <mergeCells count="8">
    <mergeCell ref="Q8:R8"/>
    <mergeCell ref="C3:G3"/>
    <mergeCell ref="D4:G4"/>
    <mergeCell ref="O7:P7"/>
    <mergeCell ref="F8:G8"/>
    <mergeCell ref="O8:P8"/>
    <mergeCell ref="L4:O5"/>
    <mergeCell ref="D5:G5"/>
  </mergeCells>
  <hyperlinks>
    <hyperlink ref="F19" r:id="rId1" xr:uid="{3BE84754-E536-49B4-A249-2CAB1F774A0E}"/>
  </hyperlinks>
  <pageMargins left="0.25" right="0.25" top="0.75" bottom="0.75" header="0.3" footer="0.3"/>
  <pageSetup paperSize="9" scale="88" fitToHeight="0" orientation="landscape" r:id="rId2"/>
  <ignoredErrors>
    <ignoredError sqref="P10 R10"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0B05B-59B7-4546-B2F2-7AF51C405691}">
  <dimension ref="C1:C21"/>
  <sheetViews>
    <sheetView showGridLines="0" workbookViewId="0"/>
  </sheetViews>
  <sheetFormatPr defaultRowHeight="15" x14ac:dyDescent="0.25"/>
  <sheetData>
    <row r="1" ht="26.25" customHeight="1" x14ac:dyDescent="0.25"/>
    <row r="21" spans="3:3" x14ac:dyDescent="0.25">
      <c r="C21" s="47" t="s">
        <v>22</v>
      </c>
    </row>
  </sheetData>
  <sheetProtection algorithmName="SHA-512" hashValue="QytZf2+135CoMGWp8E/t/9qxpaVT8z1rgxk9NAgXDX3ubI2LxgJPt+bBfM+C6GR21/hcQv8T4HKRHrO6k9sBpA==" saltValue="D3mOjgkD6QXXpAGV8j4zeQ==" spinCount="100000" sheet="1" objects="1" scenarios="1" selectLockedCells="1"/>
  <hyperlinks>
    <hyperlink ref="C21" r:id="rId1" xr:uid="{2CBE4EBD-8109-4013-B673-75AEF11DE05B}"/>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gebruiksaanwijzing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dc:creator>
  <cp:lastModifiedBy>hans nieuwendijk</cp:lastModifiedBy>
  <cp:lastPrinted>2023-11-25T19:22:49Z</cp:lastPrinted>
  <dcterms:created xsi:type="dcterms:W3CDTF">2023-07-09T10:39:03Z</dcterms:created>
  <dcterms:modified xsi:type="dcterms:W3CDTF">2024-02-21T15:33:57Z</dcterms:modified>
</cp:coreProperties>
</file>